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imcolvillecpa-my.sharepoint.com/personal/jim_jimcolvillecpa_com/Documents/Excel365Solutions-Curriculum/Files/"/>
    </mc:Choice>
  </mc:AlternateContent>
  <xr:revisionPtr revIDLastSave="1452" documentId="8_{4B769200-BA14-4296-8B52-28C548581747}" xr6:coauthVersionLast="47" xr6:coauthVersionMax="47" xr10:uidLastSave="{E813465A-3CA8-4214-AA08-7052D07D26A9}"/>
  <bookViews>
    <workbookView xWindow="1635" yWindow="1275" windowWidth="26250" windowHeight="11280" activeTab="2" xr2:uid="{CC2BBAE6-1FAF-4EF9-8B74-BE9C84850FD7}"/>
  </bookViews>
  <sheets>
    <sheet name="Main" sheetId="12" r:id="rId1"/>
    <sheet name="Basics" sheetId="1" r:id="rId2"/>
    <sheet name="Next" sheetId="2" r:id="rId3"/>
    <sheet name="Next2" sheetId="4" r:id="rId4"/>
    <sheet name="=DATE" sheetId="11" r:id="rId5"/>
    <sheet name="EDATE" sheetId="3" r:id="rId6"/>
    <sheet name="EDATE2" sheetId="5" r:id="rId7"/>
    <sheet name="EOMONTH" sheetId="7" r:id="rId8"/>
    <sheet name="Midnight" sheetId="9" r:id="rId9"/>
    <sheet name="Rounded to 6 minutes" sheetId="10" r:id="rId10"/>
  </sheets>
  <externalReferences>
    <externalReference r:id="rId11"/>
  </externalReferences>
  <definedNames>
    <definedName name="_Die1">'[1]The Fun'!$B$8</definedName>
    <definedName name="_Die2">'[1]The Fun'!$C$8</definedName>
    <definedName name="HolidayList">EDATE!$S$54:$S$58</definedName>
    <definedName name="Holidays">EDATE!$S$30:$S$31</definedName>
    <definedName name="ReportDate">Next!$D$54</definedName>
    <definedName name="Today">Next!$D$43</definedName>
    <definedName name="Totals">'[1]The Fun'!$D$11:$D$65534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2" l="1"/>
  <c r="F59" i="2"/>
  <c r="F60" i="2"/>
  <c r="F61" i="2"/>
  <c r="F57" i="2"/>
  <c r="D50" i="2"/>
  <c r="D49" i="2"/>
  <c r="D48" i="2"/>
  <c r="D47" i="2"/>
  <c r="D46" i="2"/>
  <c r="D61" i="2"/>
  <c r="D60" i="2"/>
  <c r="D59" i="2"/>
  <c r="D58" i="2"/>
  <c r="D57" i="2"/>
  <c r="J57" i="2"/>
  <c r="C55" i="1" l="1"/>
  <c r="E12" i="1"/>
  <c r="D43" i="2"/>
  <c r="E46" i="2" s="1"/>
  <c r="F8" i="11"/>
  <c r="B25" i="4"/>
  <c r="D11" i="4"/>
  <c r="I12" i="4"/>
  <c r="E7" i="2"/>
  <c r="E8" i="2"/>
  <c r="E9" i="2"/>
  <c r="E10" i="2"/>
  <c r="E11" i="2"/>
  <c r="C18" i="1"/>
  <c r="G46" i="2"/>
  <c r="E48" i="2" l="1"/>
  <c r="E49" i="2"/>
  <c r="E50" i="2"/>
  <c r="E47" i="2"/>
  <c r="F8" i="10"/>
  <c r="F23" i="11"/>
  <c r="F25" i="11"/>
  <c r="N51" i="3"/>
  <c r="N38" i="3"/>
  <c r="N34" i="3"/>
  <c r="N31" i="3"/>
  <c r="F18" i="11"/>
  <c r="F17" i="11"/>
  <c r="F16" i="11"/>
  <c r="F15" i="11"/>
  <c r="F14" i="11"/>
  <c r="F13" i="11"/>
  <c r="F12" i="11"/>
  <c r="F11" i="11"/>
  <c r="F10" i="11"/>
  <c r="F9" i="11"/>
  <c r="E12" i="10"/>
  <c r="F12" i="10" s="1"/>
  <c r="E11" i="10"/>
  <c r="F11" i="10" s="1"/>
  <c r="E10" i="10"/>
  <c r="F10" i="10" s="1"/>
  <c r="E9" i="10"/>
  <c r="F9" i="10" s="1"/>
  <c r="E8" i="10"/>
  <c r="F24" i="9"/>
  <c r="F23" i="9"/>
  <c r="F22" i="9"/>
  <c r="F21" i="9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D26" i="4"/>
  <c r="D27" i="4"/>
  <c r="D28" i="4"/>
  <c r="D29" i="4"/>
  <c r="D30" i="4"/>
  <c r="D31" i="4"/>
  <c r="D32" i="4"/>
  <c r="D25" i="4"/>
  <c r="B32" i="4"/>
  <c r="B31" i="4"/>
  <c r="B30" i="4"/>
  <c r="B29" i="4"/>
  <c r="B28" i="4"/>
  <c r="B27" i="4"/>
  <c r="B26" i="4"/>
  <c r="C69" i="1"/>
  <c r="C19" i="3"/>
  <c r="F10" i="7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9" i="7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C14" i="3"/>
  <c r="P28" i="3"/>
  <c r="P38" i="3"/>
  <c r="E69" i="1"/>
  <c r="P17" i="3"/>
  <c r="I23" i="11"/>
  <c r="P51" i="3"/>
  <c r="D16" i="9"/>
  <c r="D9" i="5"/>
  <c r="P12" i="3"/>
  <c r="P48" i="3"/>
  <c r="I8" i="11"/>
  <c r="P31" i="3"/>
  <c r="I25" i="11"/>
  <c r="D9" i="7"/>
  <c r="H8" i="10"/>
  <c r="P34" i="3"/>
  <c r="D12" i="4" l="1"/>
  <c r="D13" i="4"/>
  <c r="D14" i="4"/>
  <c r="D15" i="4"/>
  <c r="D16" i="4"/>
  <c r="D17" i="4"/>
  <c r="D18" i="4"/>
  <c r="E27" i="2"/>
  <c r="E28" i="2"/>
  <c r="E29" i="2"/>
  <c r="E30" i="2"/>
  <c r="E38" i="2"/>
  <c r="E37" i="2"/>
  <c r="E36" i="2"/>
  <c r="E35" i="2"/>
  <c r="E34" i="2"/>
  <c r="D38" i="2"/>
  <c r="D37" i="2"/>
  <c r="D36" i="2"/>
  <c r="D35" i="2"/>
  <c r="D34" i="2"/>
  <c r="B12" i="4"/>
  <c r="B13" i="4"/>
  <c r="B14" i="4"/>
  <c r="B15" i="4"/>
  <c r="B16" i="4"/>
  <c r="B17" i="4"/>
  <c r="B18" i="4"/>
  <c r="B11" i="4"/>
  <c r="E26" i="2"/>
  <c r="G18" i="2"/>
  <c r="G34" i="2"/>
  <c r="G8" i="2" l="1"/>
  <c r="G9" i="2"/>
  <c r="G10" i="2"/>
  <c r="G11" i="2"/>
  <c r="G7" i="2"/>
  <c r="J7" i="2"/>
  <c r="N48" i="3" l="1"/>
  <c r="N28" i="3"/>
  <c r="N17" i="3"/>
  <c r="N12" i="3"/>
  <c r="D30" i="2" l="1"/>
  <c r="D29" i="2"/>
  <c r="D28" i="2"/>
  <c r="D27" i="2"/>
  <c r="D26" i="2"/>
  <c r="G26" i="2"/>
  <c r="D19" i="2" l="1"/>
  <c r="E19" i="2" s="1"/>
  <c r="D20" i="2"/>
  <c r="E20" i="2" s="1"/>
  <c r="D21" i="2"/>
  <c r="E21" i="2" s="1"/>
  <c r="D22" i="2"/>
  <c r="E22" i="2" s="1"/>
  <c r="D18" i="2"/>
  <c r="E18" i="2" s="1"/>
  <c r="C59" i="1"/>
  <c r="C51" i="1"/>
  <c r="C47" i="1"/>
  <c r="E47" i="1"/>
</calcChain>
</file>

<file path=xl/sharedStrings.xml><?xml version="1.0" encoding="utf-8"?>
<sst xmlns="http://schemas.openxmlformats.org/spreadsheetml/2006/main" count="303" uniqueCount="224">
  <si>
    <t>Working with Dates-The Basics</t>
  </si>
  <si>
    <t>Enter in your preferred format</t>
  </si>
  <si>
    <t>Type:</t>
  </si>
  <si>
    <t>Get:</t>
  </si>
  <si>
    <t>Format as desired</t>
  </si>
  <si>
    <t>How do dates work?</t>
  </si>
  <si>
    <t>Enter</t>
  </si>
  <si>
    <t>Simply enter a date as you normally would and Excel converts it into a date format</t>
  </si>
  <si>
    <t>Enter:</t>
  </si>
  <si>
    <t>It starts with January 1, 1900</t>
  </si>
  <si>
    <t>Today:</t>
  </si>
  <si>
    <t>Year end:</t>
  </si>
  <si>
    <t>Enter today's date</t>
  </si>
  <si>
    <t>=NOW()</t>
  </si>
  <si>
    <t>=TODAY()</t>
  </si>
  <si>
    <t>Get today's date and time</t>
  </si>
  <si>
    <t>Get today's date only</t>
  </si>
  <si>
    <t>Time uses the same serial number concept</t>
  </si>
  <si>
    <t>Time is a decimal after the date serial number</t>
  </si>
  <si>
    <t>Example: Noon is</t>
  </si>
  <si>
    <t>Invoice date</t>
  </si>
  <si>
    <t>Customer 101</t>
  </si>
  <si>
    <t>Customer 102</t>
  </si>
  <si>
    <t>Customer 103</t>
  </si>
  <si>
    <t>Customer 104</t>
  </si>
  <si>
    <t>Customer 105</t>
  </si>
  <si>
    <t>Smith</t>
  </si>
  <si>
    <t>Jones</t>
  </si>
  <si>
    <t>Brown</t>
  </si>
  <si>
    <t>Anderson</t>
  </si>
  <si>
    <t>Alexander</t>
  </si>
  <si>
    <t>Report date</t>
  </si>
  <si>
    <t>Hire Date</t>
  </si>
  <si>
    <t>Days old</t>
  </si>
  <si>
    <r>
      <rPr>
        <sz val="16"/>
        <color theme="1"/>
        <rFont val="Calibri"/>
        <family val="2"/>
      </rPr>
      <t xml:space="preserve">÷ </t>
    </r>
    <r>
      <rPr>
        <sz val="11"/>
        <color theme="1"/>
        <rFont val="Calibri"/>
        <family val="2"/>
        <scheme val="minor"/>
      </rPr>
      <t xml:space="preserve"> 365</t>
    </r>
  </si>
  <si>
    <t>What good is this?</t>
  </si>
  <si>
    <t>EDATE() and EOMONTH()</t>
  </si>
  <si>
    <t>WORKDAY()</t>
  </si>
  <si>
    <t>=EDATE(start_date, months)</t>
  </si>
  <si>
    <t>=EOMONTH(start_date, months)</t>
  </si>
  <si>
    <t>NETWORKDAYS()</t>
  </si>
  <si>
    <t>Start date</t>
  </si>
  <si>
    <t>#months</t>
  </si>
  <si>
    <t>The EDATE function gives the date the specified number of months away from the input date. The EOMONTH</t>
  </si>
  <si>
    <t>function gives the date of the last day of the month. It can do so for the current month or a number of months in</t>
  </si>
  <si>
    <t>the future or the past. The syntax for each is as follows:</t>
  </si>
  <si>
    <t>x number of months away</t>
  </si>
  <si>
    <t>Last day of month, x number of months away</t>
  </si>
  <si>
    <t>End date</t>
  </si>
  <si>
    <t>Above, we learned about WORKDAY, which lets you move back and forth a set number of workdays, ignoring weekends and holidays. But</t>
  </si>
  <si>
    <t>Amount</t>
  </si>
  <si>
    <t>Occasionally, it may be useful to count ahead based on work-days (Monday-Friday) instead of all 7 days of the week… For that, Excel has</t>
  </si>
  <si>
    <t>provided WORKDAY. The syntax for WORKDAY is as follows:</t>
  </si>
  <si>
    <t>What we need is:</t>
  </si>
  <si>
    <t>• Col E, is off point</t>
  </si>
  <si>
    <t>#Months</t>
  </si>
  <si>
    <t>#Years</t>
  </si>
  <si>
    <t>- or -</t>
  </si>
  <si>
    <t>• Col D is Days</t>
  </si>
  <si>
    <t>Payment
Due Date</t>
  </si>
  <si>
    <t>Payment
Amount</t>
  </si>
  <si>
    <t>=EDATE</t>
  </si>
  <si>
    <t>A practical example</t>
  </si>
  <si>
    <t>EDATE2 Worksheet</t>
  </si>
  <si>
    <t>If the start date is, say the 8/31/20, there is no 9/31 so it will display 9/30</t>
  </si>
  <si>
    <t>for the next month and every month after.</t>
  </si>
  <si>
    <t>Type: 8/31/20 in the first cell</t>
  </si>
  <si>
    <t>Type: 8/27/20 in the first cell</t>
  </si>
  <si>
    <t>You get the expected results</t>
  </si>
  <si>
    <t>Note 9/30 and after and 2/28 and after</t>
  </si>
  <si>
    <t>The =EDATE formula refers to the prior month and the  ,1   says to go forward</t>
  </si>
  <si>
    <t>with the date.  -1 would show the previous month</t>
  </si>
  <si>
    <t>This example is good for a monthly payment listing</t>
  </si>
  <si>
    <t>The =EOMONTH function is better for End of Month Dates</t>
  </si>
  <si>
    <t>See the next tab</t>
  </si>
  <si>
    <t>This example is good for a listing month ends</t>
  </si>
  <si>
    <t>Note the proper month ends</t>
  </si>
  <si>
    <t>EOMONTH Worksheet</t>
  </si>
  <si>
    <t>=EOMONTH</t>
  </si>
  <si>
    <t>Date are many times entered or</t>
  </si>
  <si>
    <t>imported as text</t>
  </si>
  <si>
    <t>5/27/21</t>
  </si>
  <si>
    <t>Use date value to convert it to a value</t>
  </si>
  <si>
    <t>A Rough</t>
  </si>
  <si>
    <t>Aging Example</t>
  </si>
  <si>
    <t>Custom format the date with   ddd   and  mmm  &amp;  mmmm</t>
  </si>
  <si>
    <t xml:space="preserve"> - or -</t>
  </si>
  <si>
    <t>To determine the day of week in a date  or the month</t>
  </si>
  <si>
    <t>Custom format the date with   =DAY   and  =MONTH</t>
  </si>
  <si>
    <t>News USA</t>
  </si>
  <si>
    <t>Alpha, Inc.</t>
  </si>
  <si>
    <t>Omaha World</t>
  </si>
  <si>
    <t>Bozell Worldwide</t>
  </si>
  <si>
    <t>Godfather's Pizza</t>
  </si>
  <si>
    <t>Qwest Corporation</t>
  </si>
  <si>
    <t>The Bekins Company</t>
  </si>
  <si>
    <t>Vermont Sporting Goods</t>
  </si>
  <si>
    <t>Werner Enterprises</t>
  </si>
  <si>
    <t>Lauritzen Corporation</t>
  </si>
  <si>
    <t>Union Pacific Railroad</t>
  </si>
  <si>
    <t>Borsheim's Fine Jewelry</t>
  </si>
  <si>
    <t>Nebraska Furniture Mart</t>
  </si>
  <si>
    <t>The Gallup Organization</t>
  </si>
  <si>
    <t>National Indemnity Company</t>
  </si>
  <si>
    <t>Ameritrade</t>
  </si>
  <si>
    <t xml:space="preserve">ConAgra Foods </t>
  </si>
  <si>
    <t>Customer</t>
  </si>
  <si>
    <t>Inv Date</t>
  </si>
  <si>
    <t>Day of</t>
  </si>
  <si>
    <t>Week</t>
  </si>
  <si>
    <t>Sales Log example:</t>
  </si>
  <si>
    <t>Using the IF function and working with time</t>
  </si>
  <si>
    <t>For most problems, working with dates and time are not much different than regular formulas</t>
  </si>
  <si>
    <t>and functions.  As long as the date and time are entered as such, the math is the same.</t>
  </si>
  <si>
    <t>If they are entered as text, you cannot perform math on them without adding other functions.</t>
  </si>
  <si>
    <r>
      <t>For example, the formula in the 3 PM Hours cell is</t>
    </r>
    <r>
      <rPr>
        <b/>
        <sz val="12"/>
        <rFont val="Calibri"/>
        <family val="2"/>
        <scheme val="minor"/>
      </rPr>
      <t>:</t>
    </r>
  </si>
  <si>
    <t>serial number.</t>
  </si>
  <si>
    <t>In</t>
  </si>
  <si>
    <t>Out</t>
  </si>
  <si>
    <t>Hours</t>
  </si>
  <si>
    <t>In this exercise the time was entered solely as time (as opposed to date and time)</t>
  </si>
  <si>
    <t>Calculating Hours When Time Overlaps Midnight</t>
  </si>
  <si>
    <t>Beginning time</t>
  </si>
  <si>
    <t>Ending time</t>
  </si>
  <si>
    <t>Difference Rounded to nearest 
6 minute increment</t>
  </si>
  <si>
    <t>MROUND rounds to the nearest multiple, in this case 6</t>
  </si>
  <si>
    <t>Month</t>
  </si>
  <si>
    <t>Day</t>
  </si>
  <si>
    <t>Year</t>
  </si>
  <si>
    <t>Hour</t>
  </si>
  <si>
    <t>Minute</t>
  </si>
  <si>
    <t>Seconds</t>
  </si>
  <si>
    <t>The same concepts as to the Left, but in a database type list.</t>
  </si>
  <si>
    <t>Enter the formula as in Cell F8 and copy down</t>
  </si>
  <si>
    <t>Format the date as desired</t>
  </si>
  <si>
    <t>To remove the =CELL function, Select the range--&gt;Copy--&gt;Paste Special</t>
  </si>
  <si>
    <t>Dates Fixed</t>
  </si>
  <si>
    <t>#days fwd</t>
  </si>
  <si>
    <t>12 work days away</t>
  </si>
  <si>
    <t>what if you need to count the number of workdays between two dates? For that, Excel provides NETWORKDAYS. The formula syntax is as follows:</t>
  </si>
  <si>
    <r>
      <t>=</t>
    </r>
    <r>
      <rPr>
        <b/>
        <sz val="12"/>
        <color theme="1"/>
        <rFont val="Arial Unicode MS"/>
      </rPr>
      <t>WORKDAY</t>
    </r>
    <r>
      <rPr>
        <sz val="12"/>
        <color theme="1"/>
        <rFont val="Arial Unicode MS"/>
      </rPr>
      <t>(</t>
    </r>
    <r>
      <rPr>
        <i/>
        <sz val="12"/>
        <color theme="1"/>
        <rFont val="Arial Unicode MS"/>
      </rPr>
      <t>start_date</t>
    </r>
    <r>
      <rPr>
        <sz val="12"/>
        <color theme="1"/>
        <rFont val="Arial Unicode MS"/>
      </rPr>
      <t xml:space="preserve">, </t>
    </r>
    <r>
      <rPr>
        <i/>
        <sz val="12"/>
        <color theme="1"/>
        <rFont val="Arial Unicode MS"/>
      </rPr>
      <t>days</t>
    </r>
    <r>
      <rPr>
        <sz val="12"/>
        <color theme="1"/>
        <rFont val="Arial Unicode MS"/>
      </rPr>
      <t xml:space="preserve">, </t>
    </r>
    <r>
      <rPr>
        <i/>
        <sz val="12"/>
        <color theme="1"/>
        <rFont val="Arial Unicode MS"/>
      </rPr>
      <t>[holidays]</t>
    </r>
    <r>
      <rPr>
        <sz val="12"/>
        <color theme="1"/>
        <rFont val="Arial Unicode MS"/>
      </rPr>
      <t>)</t>
    </r>
  </si>
  <si>
    <r>
      <t>=</t>
    </r>
    <r>
      <rPr>
        <b/>
        <sz val="12"/>
        <color theme="1"/>
        <rFont val="Calibri"/>
        <family val="2"/>
        <scheme val="minor"/>
      </rPr>
      <t>NETWORKDAYS</t>
    </r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>start_date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end_date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[holidays]</t>
    </r>
  </si>
  <si>
    <t>Midpoint (Date) of a project</t>
  </si>
  <si>
    <t>Holidays</t>
  </si>
  <si>
    <t>two dates longer due to holidays</t>
  </si>
  <si>
    <t>Simply divided the #days fwd by 2</t>
  </si>
  <si>
    <t>Number of days</t>
  </si>
  <si>
    <t>five fewer days</t>
  </si>
  <si>
    <t>Holiday List</t>
  </si>
  <si>
    <t>[a]</t>
  </si>
  <si>
    <t>Holidays are for exercise purposes</t>
  </si>
  <si>
    <t>and may not reflect actual holidays</t>
  </si>
  <si>
    <t xml:space="preserve">• </t>
  </si>
  <si>
    <t>When it hits 2/28/21, the remaining months show the 28th</t>
  </si>
  <si>
    <t>Review the  More  worksheet for explanation</t>
  </si>
  <si>
    <t>However unique problems do come up.  This example is determining the total hours worked,</t>
  </si>
  <si>
    <t>When people work past midnight, simply subtracting the two times will result in incorrect results.</t>
  </si>
  <si>
    <t>To correct, add an IF function to the formula in column E</t>
  </si>
  <si>
    <t>The IF function reads:  if C21 is greater than D21, then place a 1 in the computation,</t>
  </si>
  <si>
    <t>thus, the formula reads, D21-C21 plus 1.  The  1  is adding a 1 to the Time</t>
  </si>
  <si>
    <t>Difference</t>
  </si>
  <si>
    <t>Syntax:</t>
  </si>
  <si>
    <t>Time Difference, Rounded to 6 minutes</t>
  </si>
  <si>
    <t>H</t>
  </si>
  <si>
    <t>MM</t>
  </si>
  <si>
    <t>SS</t>
  </si>
  <si>
    <t>Working with dates?</t>
  </si>
  <si>
    <t>Report date:</t>
  </si>
  <si>
    <t>If Day Old is greater than 30, then</t>
  </si>
  <si>
    <t>show the number of days past due</t>
  </si>
  <si>
    <t>A more realistic example, the</t>
  </si>
  <si>
    <t xml:space="preserve">number of days employed, then, the </t>
  </si>
  <si>
    <t>number of years by dividing by 365.</t>
  </si>
  <si>
    <t xml:space="preserve">A crude and potentially problamatic </t>
  </si>
  <si>
    <t>methodology.</t>
  </si>
  <si>
    <r>
      <t xml:space="preserve">Note the use of Absolute References </t>
    </r>
    <r>
      <rPr>
        <b/>
        <sz val="11"/>
        <color theme="1"/>
        <rFont val="Calibri"/>
        <family val="2"/>
        <scheme val="minor"/>
      </rPr>
      <t>$D$15</t>
    </r>
  </si>
  <si>
    <t>A separate feature from Date Arithematic.</t>
  </si>
  <si>
    <t>The number of full months employed</t>
  </si>
  <si>
    <t>The number of full years employed</t>
  </si>
  <si>
    <t>Another approach:</t>
  </si>
  <si>
    <t>since the report date.</t>
  </si>
  <si>
    <t>Number of Days</t>
  </si>
  <si>
    <t>since today using the +TODAY() function.</t>
  </si>
  <si>
    <t>and the Defined Name of Today for cell D43</t>
  </si>
  <si>
    <t>11/20</t>
  </si>
  <si>
    <t>Format as desired:</t>
  </si>
  <si>
    <t>Excel enters as number that displays a date</t>
  </si>
  <si>
    <t>either by default or customized by you.</t>
  </si>
  <si>
    <t>Enter a simple formula to get the difference.</t>
  </si>
  <si>
    <t xml:space="preserve">But what's really going on?  Excel converts a </t>
  </si>
  <si>
    <t xml:space="preserve"> regular number into a date format</t>
  </si>
  <si>
    <t>Format it:</t>
  </si>
  <si>
    <t>Then next day is:</t>
  </si>
  <si>
    <t>So a particular day is:</t>
  </si>
  <si>
    <t>So, Date Arithmetic makes sense:</t>
  </si>
  <si>
    <t xml:space="preserve">How many days in between?  </t>
  </si>
  <si>
    <t>Note:  =NOW returns the Date and Time, but can</t>
  </si>
  <si>
    <t>be formatted for Date only</t>
  </si>
  <si>
    <t>=TODAY() returns Today only and can be formatted</t>
  </si>
  <si>
    <t>with the differernt Date formats, with no time.</t>
  </si>
  <si>
    <t>5/27/21   A preceding apotrohie causes the cell</t>
  </si>
  <si>
    <t>entry to be treated as Text</t>
  </si>
  <si>
    <t>You receive data in this format (columns B, C &amp; D) but need it in regular Excel format</t>
  </si>
  <si>
    <t>Excel Presentation Files</t>
  </si>
  <si>
    <t>Provided by:</t>
  </si>
  <si>
    <t>Jim Colville, CPA-Retired, CFE-Retired</t>
  </si>
  <si>
    <t>l</t>
  </si>
  <si>
    <t>What does this Excel Workbook do?</t>
  </si>
  <si>
    <t>Date (and Date and Time) formatting</t>
  </si>
  <si>
    <r>
      <t xml:space="preserve">Introduction to the +DateDif function. Worksheet tab </t>
    </r>
    <r>
      <rPr>
        <b/>
        <sz val="16"/>
        <rFont val="Garamond"/>
        <family val="1"/>
      </rPr>
      <t>Next</t>
    </r>
  </si>
  <si>
    <t>Provides instruction and examples of working with Dates</t>
  </si>
  <si>
    <t>They are in the the Defined Name range</t>
  </si>
  <si>
    <t>EDATE() &amp; EOMONTH()</t>
  </si>
  <si>
    <t>is on the</t>
  </si>
  <si>
    <t>WORKDATES()</t>
  </si>
  <si>
    <t>Coming soon</t>
  </si>
  <si>
    <t xml:space="preserve">but the time overlaps two days (overlaps midnight).  </t>
  </si>
  <si>
    <t>Straight forward, does not overlap midnight</t>
  </si>
  <si>
    <t>Overlaps midnight, thus, the IF portion of the formula kicks in</t>
  </si>
  <si>
    <t>This is a result of simply concatenating the three sections of the function together along with descriptive text</t>
  </si>
  <si>
    <t>DATEDIF(a1,a2,"y") results in the number of years</t>
  </si>
  <si>
    <t>DATEDIF(a1,a2,"ym") results in the number of months since the first day of the year</t>
  </si>
  <si>
    <t>DATEDIF(a1,a2,"dm") results in the number of days since the first day of the month</t>
  </si>
  <si>
    <t>Sometimes you need the math to be more precise: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</si>
</sst>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F400]h:mm:ss\ AM/PM"/>
    <numFmt numFmtId="165" formatCode="ddd"/>
    <numFmt numFmtId="166" formatCode="_(* #,##0_);_(* \(#,##0\);_(* &quot;-&quot;??_);_(@_)"/>
    <numFmt numFmtId="167" formatCode="m/d/yy"/>
    <numFmt numFmtId="168" formatCode="mmm"/>
    <numFmt numFmtId="169" formatCode="mmmm"/>
    <numFmt numFmtId="170" formatCode="h:mm\ "/>
    <numFmt numFmtId="171" formatCode="0.0000000000"/>
    <numFmt numFmtId="180" formatCode="m/d/yy\,\ mm:ss\ AM/PM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</font>
    <font>
      <b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Arial"/>
      <family val="2"/>
    </font>
    <font>
      <sz val="14"/>
      <color indexed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Arial Unicode MS"/>
    </font>
    <font>
      <b/>
      <sz val="12"/>
      <color theme="1"/>
      <name val="Arial Unicode MS"/>
    </font>
    <font>
      <i/>
      <sz val="12"/>
      <color theme="1"/>
      <name val="Arial Unicode MS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Garamond"/>
      <family val="1"/>
    </font>
    <font>
      <sz val="12"/>
      <name val="Garamond"/>
      <family val="1"/>
    </font>
    <font>
      <sz val="14"/>
      <name val="Garamond"/>
      <family val="1"/>
    </font>
    <font>
      <sz val="16"/>
      <name val="Garamond"/>
      <family val="1"/>
    </font>
    <font>
      <sz val="10"/>
      <name val="Wingdings"/>
      <charset val="2"/>
    </font>
    <font>
      <b/>
      <sz val="16"/>
      <name val="Garamond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0" fontId="2" fillId="0" borderId="0"/>
    <xf numFmtId="0" fontId="15" fillId="0" borderId="0"/>
  </cellStyleXfs>
  <cellXfs count="1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vertical="center"/>
    </xf>
    <xf numFmtId="165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/>
    <xf numFmtId="16" fontId="8" fillId="0" borderId="0" xfId="0" applyNumberFormat="1" applyFont="1"/>
    <xf numFmtId="14" fontId="8" fillId="0" borderId="0" xfId="0" applyNumberFormat="1" applyFont="1"/>
    <xf numFmtId="0" fontId="8" fillId="0" borderId="0" xfId="0" applyFont="1" applyAlignment="1">
      <alignment horizontal="right"/>
    </xf>
    <xf numFmtId="15" fontId="8" fillId="0" borderId="0" xfId="0" applyNumberFormat="1" applyFont="1"/>
    <xf numFmtId="0" fontId="8" fillId="0" borderId="0" xfId="0" quotePrefix="1" applyFont="1" applyAlignment="1">
      <alignment horizontal="center"/>
    </xf>
    <xf numFmtId="22" fontId="8" fillId="0" borderId="0" xfId="0" applyNumberFormat="1" applyFont="1"/>
    <xf numFmtId="1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6" fontId="0" fillId="0" borderId="0" xfId="1" applyNumberFormat="1" applyFont="1"/>
    <xf numFmtId="0" fontId="0" fillId="0" borderId="0" xfId="0" applyAlignment="1">
      <alignment horizontal="right"/>
    </xf>
    <xf numFmtId="3" fontId="0" fillId="0" borderId="0" xfId="1" applyNumberFormat="1" applyFont="1"/>
    <xf numFmtId="167" fontId="8" fillId="0" borderId="0" xfId="0" applyNumberFormat="1" applyFont="1"/>
    <xf numFmtId="0" fontId="0" fillId="0" borderId="6" xfId="0" applyBorder="1" applyAlignment="1">
      <alignment horizontal="center"/>
    </xf>
    <xf numFmtId="0" fontId="10" fillId="0" borderId="0" xfId="0" quotePrefix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4" fontId="8" fillId="0" borderId="0" xfId="0" quotePrefix="1" applyNumberFormat="1" applyFont="1"/>
    <xf numFmtId="14" fontId="8" fillId="0" borderId="0" xfId="0" applyNumberFormat="1" applyFont="1" applyAlignment="1">
      <alignment horizontal="center"/>
    </xf>
    <xf numFmtId="169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quotePrefix="1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quotePrefix="1" applyAlignment="1">
      <alignment horizontal="center"/>
    </xf>
    <xf numFmtId="43" fontId="11" fillId="0" borderId="0" xfId="1" applyFont="1"/>
    <xf numFmtId="0" fontId="0" fillId="0" borderId="0" xfId="0" quotePrefix="1" applyAlignment="1">
      <alignment horizontal="left"/>
    </xf>
    <xf numFmtId="165" fontId="0" fillId="0" borderId="0" xfId="0" applyNumberFormat="1" applyAlignment="1">
      <alignment horizontal="center"/>
    </xf>
    <xf numFmtId="14" fontId="11" fillId="0" borderId="0" xfId="0" applyNumberFormat="1" applyFont="1" applyAlignment="1">
      <alignment horizontal="center"/>
    </xf>
    <xf numFmtId="0" fontId="0" fillId="0" borderId="6" xfId="0" applyBorder="1"/>
    <xf numFmtId="0" fontId="16" fillId="0" borderId="0" xfId="2" applyFont="1"/>
    <xf numFmtId="0" fontId="17" fillId="0" borderId="0" xfId="2" applyFont="1"/>
    <xf numFmtId="0" fontId="2" fillId="0" borderId="0" xfId="3"/>
    <xf numFmtId="0" fontId="18" fillId="0" borderId="0" xfId="2" applyFont="1"/>
    <xf numFmtId="0" fontId="11" fillId="0" borderId="0" xfId="3" applyFont="1"/>
    <xf numFmtId="0" fontId="18" fillId="0" borderId="6" xfId="2" applyFont="1" applyBorder="1" applyAlignment="1">
      <alignment horizontal="center"/>
    </xf>
    <xf numFmtId="18" fontId="18" fillId="0" borderId="0" xfId="2" applyNumberFormat="1" applyFont="1"/>
    <xf numFmtId="170" fontId="18" fillId="0" borderId="0" xfId="2" applyNumberFormat="1" applyFont="1"/>
    <xf numFmtId="0" fontId="20" fillId="0" borderId="0" xfId="2" applyFont="1"/>
    <xf numFmtId="0" fontId="9" fillId="0" borderId="0" xfId="3" applyFont="1"/>
    <xf numFmtId="18" fontId="2" fillId="0" borderId="0" xfId="3" applyNumberFormat="1"/>
    <xf numFmtId="0" fontId="21" fillId="0" borderId="0" xfId="2" applyFont="1"/>
    <xf numFmtId="0" fontId="22" fillId="0" borderId="0" xfId="0" applyFont="1" applyAlignment="1">
      <alignment horizontal="center" wrapText="1"/>
    </xf>
    <xf numFmtId="22" fontId="11" fillId="0" borderId="2" xfId="0" applyNumberFormat="1" applyFont="1" applyBorder="1"/>
    <xf numFmtId="171" fontId="11" fillId="0" borderId="2" xfId="0" applyNumberFormat="1" applyFont="1" applyBorder="1"/>
    <xf numFmtId="18" fontId="11" fillId="0" borderId="0" xfId="1" applyNumberFormat="1" applyFont="1" applyAlignment="1">
      <alignment horizontal="left" indent="2"/>
    </xf>
    <xf numFmtId="19" fontId="11" fillId="0" borderId="0" xfId="1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/>
    <xf numFmtId="14" fontId="11" fillId="0" borderId="0" xfId="0" applyNumberFormat="1" applyFont="1"/>
    <xf numFmtId="43" fontId="24" fillId="0" borderId="0" xfId="1" applyFont="1" applyAlignment="1">
      <alignment horizontal="left"/>
    </xf>
    <xf numFmtId="0" fontId="25" fillId="0" borderId="0" xfId="0" quotePrefix="1" applyFont="1" applyAlignment="1">
      <alignment vertical="center"/>
    </xf>
    <xf numFmtId="0" fontId="11" fillId="0" borderId="2" xfId="0" applyFont="1" applyBorder="1"/>
    <xf numFmtId="14" fontId="11" fillId="0" borderId="2" xfId="0" applyNumberFormat="1" applyFont="1" applyBorder="1"/>
    <xf numFmtId="0" fontId="11" fillId="0" borderId="2" xfId="0" quotePrefix="1" applyFont="1" applyBorder="1"/>
    <xf numFmtId="0" fontId="11" fillId="0" borderId="2" xfId="0" applyFont="1" applyBorder="1" applyAlignment="1">
      <alignment horizontal="center"/>
    </xf>
    <xf numFmtId="14" fontId="11" fillId="0" borderId="3" xfId="0" applyNumberFormat="1" applyFont="1" applyBorder="1"/>
    <xf numFmtId="0" fontId="11" fillId="0" borderId="0" xfId="0" quotePrefix="1" applyFont="1"/>
    <xf numFmtId="0" fontId="11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14" fontId="11" fillId="0" borderId="4" xfId="0" applyNumberFormat="1" applyFont="1" applyBorder="1"/>
    <xf numFmtId="14" fontId="11" fillId="0" borderId="5" xfId="0" applyNumberFormat="1" applyFont="1" applyBorder="1"/>
    <xf numFmtId="14" fontId="11" fillId="0" borderId="7" xfId="0" applyNumberFormat="1" applyFont="1" applyBorder="1"/>
    <xf numFmtId="14" fontId="0" fillId="0" borderId="7" xfId="0" applyNumberFormat="1" applyBorder="1"/>
    <xf numFmtId="0" fontId="29" fillId="0" borderId="0" xfId="0" applyFont="1"/>
    <xf numFmtId="0" fontId="29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14" fontId="11" fillId="0" borderId="0" xfId="0" applyNumberFormat="1" applyFont="1" applyAlignment="1">
      <alignment horizontal="left" indent="2"/>
    </xf>
    <xf numFmtId="43" fontId="0" fillId="0" borderId="0" xfId="1" applyFont="1"/>
    <xf numFmtId="0" fontId="7" fillId="0" borderId="0" xfId="0" quotePrefix="1" applyFont="1"/>
    <xf numFmtId="0" fontId="30" fillId="0" borderId="0" xfId="0" applyFont="1"/>
    <xf numFmtId="0" fontId="11" fillId="0" borderId="0" xfId="0" applyFont="1" applyAlignment="1">
      <alignment horizontal="center" wrapText="1"/>
    </xf>
    <xf numFmtId="20" fontId="31" fillId="0" borderId="2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43" fontId="8" fillId="0" borderId="0" xfId="1" applyFont="1"/>
    <xf numFmtId="43" fontId="7" fillId="0" borderId="0" xfId="1" applyFont="1"/>
    <xf numFmtId="43" fontId="7" fillId="0" borderId="0" xfId="1" applyFont="1" applyAlignment="1">
      <alignment horizontal="center"/>
    </xf>
    <xf numFmtId="43" fontId="23" fillId="0" borderId="0" xfId="1" applyFont="1" applyAlignment="1">
      <alignment horizontal="left" indent="1"/>
    </xf>
    <xf numFmtId="43" fontId="23" fillId="0" borderId="0" xfId="1" applyFont="1" applyAlignment="1">
      <alignment horizontal="left" indent="2"/>
    </xf>
    <xf numFmtId="167" fontId="8" fillId="0" borderId="0" xfId="0" quotePrefix="1" applyNumberFormat="1" applyFont="1"/>
    <xf numFmtId="14" fontId="24" fillId="0" borderId="0" xfId="1" applyNumberFormat="1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32" fillId="0" borderId="0" xfId="0" quotePrefix="1" applyFont="1"/>
    <xf numFmtId="0" fontId="33" fillId="0" borderId="0" xfId="0" applyFont="1"/>
    <xf numFmtId="166" fontId="0" fillId="0" borderId="0" xfId="1" applyNumberFormat="1" applyFont="1" applyAlignment="1">
      <alignment horizontal="right" indent="3"/>
    </xf>
    <xf numFmtId="16" fontId="8" fillId="0" borderId="0" xfId="0" quotePrefix="1" applyNumberFormat="1" applyFont="1" applyAlignment="1">
      <alignment horizontal="right"/>
    </xf>
    <xf numFmtId="0" fontId="34" fillId="0" borderId="0" xfId="0" quotePrefix="1" applyFont="1" applyAlignment="1">
      <alignment horizontal="right"/>
    </xf>
    <xf numFmtId="180" fontId="11" fillId="0" borderId="0" xfId="0" applyNumberFormat="1" applyFont="1"/>
    <xf numFmtId="0" fontId="8" fillId="0" borderId="0" xfId="0" applyFont="1" applyAlignment="1">
      <alignment horizontal="left" indent="6"/>
    </xf>
    <xf numFmtId="22" fontId="11" fillId="0" borderId="0" xfId="0" applyNumberFormat="1" applyFont="1"/>
    <xf numFmtId="168" fontId="0" fillId="0" borderId="0" xfId="0" applyNumberFormat="1" applyAlignment="1">
      <alignment horizontal="center"/>
    </xf>
    <xf numFmtId="0" fontId="35" fillId="0" borderId="0" xfId="4" applyFont="1"/>
    <xf numFmtId="0" fontId="15" fillId="0" borderId="0" xfId="4"/>
    <xf numFmtId="0" fontId="36" fillId="0" borderId="0" xfId="4" applyFont="1"/>
    <xf numFmtId="0" fontId="37" fillId="0" borderId="0" xfId="4" applyFont="1"/>
    <xf numFmtId="0" fontId="38" fillId="0" borderId="0" xfId="4" applyFont="1" applyAlignment="1">
      <alignment horizontal="left"/>
    </xf>
    <xf numFmtId="0" fontId="39" fillId="0" borderId="0" xfId="4" applyFont="1" applyAlignment="1">
      <alignment horizontal="center" vertical="center"/>
    </xf>
    <xf numFmtId="0" fontId="38" fillId="0" borderId="0" xfId="4" applyFont="1"/>
    <xf numFmtId="0" fontId="38" fillId="0" borderId="0" xfId="4" applyFont="1" applyAlignment="1">
      <alignment horizontal="left" indent="1"/>
    </xf>
    <xf numFmtId="0" fontId="38" fillId="0" borderId="0" xfId="4" applyFont="1" applyAlignment="1">
      <alignment horizontal="left" indent="2"/>
    </xf>
    <xf numFmtId="0" fontId="28" fillId="0" borderId="0" xfId="0" applyFont="1"/>
    <xf numFmtId="0" fontId="41" fillId="0" borderId="0" xfId="0" applyFont="1"/>
    <xf numFmtId="0" fontId="1" fillId="0" borderId="0" xfId="3" applyFont="1"/>
  </cellXfs>
  <cellStyles count="5">
    <cellStyle name="Comma" xfId="1" builtinId="3"/>
    <cellStyle name="Normal" xfId="0" builtinId="0"/>
    <cellStyle name="Normal 2" xfId="3" xr:uid="{7D315FED-6C83-4271-B882-53E645CBA4DB}"/>
    <cellStyle name="Normal 3" xfId="4" xr:uid="{FE51339E-DC66-4EAF-BA2E-65E5111FE05C}"/>
    <cellStyle name="Normal_Sheet1 (2)" xfId="2" xr:uid="{9D9FE257-4DC0-44A1-9351-C0D8AD973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45</xdr:row>
      <xdr:rowOff>104775</xdr:rowOff>
    </xdr:from>
    <xdr:to>
      <xdr:col>6</xdr:col>
      <xdr:colOff>61912</xdr:colOff>
      <xdr:row>48</xdr:row>
      <xdr:rowOff>38100</xdr:rowOff>
    </xdr:to>
    <xdr:sp macro="" textlink="E47">
      <xdr:nvSpPr>
        <xdr:cNvPr id="2" name="TextBox 1">
          <a:extLst>
            <a:ext uri="{FF2B5EF4-FFF2-40B4-BE49-F238E27FC236}">
              <a16:creationId xmlns:a16="http://schemas.microsoft.com/office/drawing/2014/main" id="{733F63F4-F929-4F8E-80CE-3ACCB19A1D92}"/>
            </a:ext>
          </a:extLst>
        </xdr:cNvPr>
        <xdr:cNvSpPr txBox="1"/>
      </xdr:nvSpPr>
      <xdr:spPr>
        <a:xfrm>
          <a:off x="4162425" y="8067675"/>
          <a:ext cx="14287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A22606-11BE-44B2-812F-F83E429A9656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=C45-C44</a:t>
          </a:fld>
          <a:endParaRPr lang="en-US" sz="1800"/>
        </a:p>
      </xdr:txBody>
    </xdr:sp>
    <xdr:clientData/>
  </xdr:twoCellAnchor>
  <xdr:twoCellAnchor>
    <xdr:from>
      <xdr:col>3</xdr:col>
      <xdr:colOff>392205</xdr:colOff>
      <xdr:row>68</xdr:row>
      <xdr:rowOff>260815</xdr:rowOff>
    </xdr:from>
    <xdr:to>
      <xdr:col>3</xdr:col>
      <xdr:colOff>1030941</xdr:colOff>
      <xdr:row>68</xdr:row>
      <xdr:rowOff>260815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9B9526-9FFC-4FA1-9945-912E52BA518A}"/>
            </a:ext>
          </a:extLst>
        </xdr:cNvPr>
        <xdr:cNvCxnSpPr/>
      </xdr:nvCxnSpPr>
      <xdr:spPr>
        <a:xfrm flipH="1">
          <a:off x="5020234" y="16318844"/>
          <a:ext cx="638736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414618</xdr:colOff>
      <xdr:row>66</xdr:row>
      <xdr:rowOff>161644</xdr:rowOff>
    </xdr:from>
    <xdr:to>
      <xdr:col>3</xdr:col>
      <xdr:colOff>1053354</xdr:colOff>
      <xdr:row>66</xdr:row>
      <xdr:rowOff>161644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F97B1D7-2F0F-43DF-928C-C14610BC4273}"/>
            </a:ext>
          </a:extLst>
        </xdr:cNvPr>
        <xdr:cNvCxnSpPr/>
      </xdr:nvCxnSpPr>
      <xdr:spPr>
        <a:xfrm flipH="1">
          <a:off x="5502089" y="14953409"/>
          <a:ext cx="638736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336176</xdr:colOff>
      <xdr:row>50</xdr:row>
      <xdr:rowOff>168089</xdr:rowOff>
    </xdr:from>
    <xdr:to>
      <xdr:col>3</xdr:col>
      <xdr:colOff>916055</xdr:colOff>
      <xdr:row>50</xdr:row>
      <xdr:rowOff>175408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1BA1503-E9D7-4397-B387-DB212529FD72}"/>
            </a:ext>
          </a:extLst>
        </xdr:cNvPr>
        <xdr:cNvCxnSpPr/>
      </xdr:nvCxnSpPr>
      <xdr:spPr>
        <a:xfrm flipH="1">
          <a:off x="4829735" y="11934265"/>
          <a:ext cx="579879" cy="7319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578223</xdr:colOff>
      <xdr:row>24</xdr:row>
      <xdr:rowOff>101356</xdr:rowOff>
    </xdr:from>
    <xdr:to>
      <xdr:col>10</xdr:col>
      <xdr:colOff>219755</xdr:colOff>
      <xdr:row>27</xdr:row>
      <xdr:rowOff>3700</xdr:rowOff>
    </xdr:to>
    <xdr:sp macro="" textlink="G26">
      <xdr:nvSpPr>
        <xdr:cNvPr id="2" name="TextBox 1">
          <a:extLst>
            <a:ext uri="{FF2B5EF4-FFF2-40B4-BE49-F238E27FC236}">
              <a16:creationId xmlns:a16="http://schemas.microsoft.com/office/drawing/2014/main" id="{936250C5-DA8D-43B3-8081-16D4F0CAB69E}"/>
            </a:ext>
          </a:extLst>
        </xdr:cNvPr>
        <xdr:cNvSpPr txBox="1"/>
      </xdr:nvSpPr>
      <xdr:spPr>
        <a:xfrm>
          <a:off x="4272266" y="4565682"/>
          <a:ext cx="2871750" cy="4489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B7200A1-5EF9-4771-8664-E7D8C9EDDACB}" type="TxLink">
            <a:rPr lang="en-US" sz="16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=DATEDIF(C26,$D$15,"m")</a:t>
          </a:fld>
          <a:endParaRPr lang="en-US" sz="1600"/>
        </a:p>
      </xdr:txBody>
    </xdr:sp>
    <xdr:clientData/>
  </xdr:twoCellAnchor>
  <xdr:twoCellAnchor>
    <xdr:from>
      <xdr:col>8</xdr:col>
      <xdr:colOff>463827</xdr:colOff>
      <xdr:row>5</xdr:row>
      <xdr:rowOff>103533</xdr:rowOff>
    </xdr:from>
    <xdr:to>
      <xdr:col>11</xdr:col>
      <xdr:colOff>194642</xdr:colOff>
      <xdr:row>8</xdr:row>
      <xdr:rowOff>1</xdr:rowOff>
    </xdr:to>
    <xdr:sp macro="" textlink="J7">
      <xdr:nvSpPr>
        <xdr:cNvPr id="3" name="TextBox 2">
          <a:extLst>
            <a:ext uri="{FF2B5EF4-FFF2-40B4-BE49-F238E27FC236}">
              <a16:creationId xmlns:a16="http://schemas.microsoft.com/office/drawing/2014/main" id="{2A7FC45E-3050-49D6-92C9-2887DE9A3DFA}"/>
            </a:ext>
          </a:extLst>
        </xdr:cNvPr>
        <xdr:cNvSpPr txBox="1"/>
      </xdr:nvSpPr>
      <xdr:spPr>
        <a:xfrm>
          <a:off x="6071153" y="1056033"/>
          <a:ext cx="1569554" cy="4679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169D601-4089-4F63-BC02-3F7AFFBE96EA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=IF(E7&gt;30,D7,0)</a:t>
          </a:fld>
          <a:endParaRPr lang="en-US" sz="1400"/>
        </a:p>
      </xdr:txBody>
    </xdr:sp>
    <xdr:clientData/>
  </xdr:twoCellAnchor>
  <xdr:twoCellAnchor>
    <xdr:from>
      <xdr:col>3</xdr:col>
      <xdr:colOff>716445</xdr:colOff>
      <xdr:row>17</xdr:row>
      <xdr:rowOff>95250</xdr:rowOff>
    </xdr:from>
    <xdr:to>
      <xdr:col>5</xdr:col>
      <xdr:colOff>554936</xdr:colOff>
      <xdr:row>17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F4FE6C9-79F5-43ED-81E4-0F21AB475957}"/>
            </a:ext>
          </a:extLst>
        </xdr:cNvPr>
        <xdr:cNvCxnSpPr/>
      </xdr:nvCxnSpPr>
      <xdr:spPr>
        <a:xfrm flipH="1">
          <a:off x="3010728" y="3275772"/>
          <a:ext cx="1238251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600491</xdr:colOff>
      <xdr:row>16</xdr:row>
      <xdr:rowOff>169794</xdr:rowOff>
    </xdr:from>
    <xdr:to>
      <xdr:col>8</xdr:col>
      <xdr:colOff>583925</xdr:colOff>
      <xdr:row>19</xdr:row>
      <xdr:rowOff>4141</xdr:rowOff>
    </xdr:to>
    <xdr:sp macro="" textlink="G18">
      <xdr:nvSpPr>
        <xdr:cNvPr id="8" name="TextBox 7">
          <a:extLst>
            <a:ext uri="{FF2B5EF4-FFF2-40B4-BE49-F238E27FC236}">
              <a16:creationId xmlns:a16="http://schemas.microsoft.com/office/drawing/2014/main" id="{33ABA8B1-0BD2-43A9-ADFD-3355C37B330F}"/>
            </a:ext>
          </a:extLst>
        </xdr:cNvPr>
        <xdr:cNvSpPr txBox="1"/>
      </xdr:nvSpPr>
      <xdr:spPr>
        <a:xfrm>
          <a:off x="4294534" y="3085272"/>
          <a:ext cx="1921565" cy="463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D121D9-F680-4E1C-81A2-86FDEE9CFC56}" type="TxLink">
            <a:rPr lang="en-US" sz="16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=$D$15-C18</a:t>
          </a:fld>
          <a:endParaRPr lang="en-US" sz="1600"/>
        </a:p>
      </xdr:txBody>
    </xdr:sp>
    <xdr:clientData/>
  </xdr:twoCellAnchor>
  <xdr:twoCellAnchor>
    <xdr:from>
      <xdr:col>5</xdr:col>
      <xdr:colOff>536812</xdr:colOff>
      <xdr:row>32</xdr:row>
      <xdr:rowOff>93691</xdr:rowOff>
    </xdr:from>
    <xdr:to>
      <xdr:col>10</xdr:col>
      <xdr:colOff>178344</xdr:colOff>
      <xdr:row>34</xdr:row>
      <xdr:rowOff>178252</xdr:rowOff>
    </xdr:to>
    <xdr:sp macro="" textlink="G34">
      <xdr:nvSpPr>
        <xdr:cNvPr id="17" name="TextBox 16">
          <a:extLst>
            <a:ext uri="{FF2B5EF4-FFF2-40B4-BE49-F238E27FC236}">
              <a16:creationId xmlns:a16="http://schemas.microsoft.com/office/drawing/2014/main" id="{A9E2A9AA-6E0F-49BF-B5B4-D17E4AD9B5D1}"/>
            </a:ext>
          </a:extLst>
        </xdr:cNvPr>
        <xdr:cNvSpPr txBox="1"/>
      </xdr:nvSpPr>
      <xdr:spPr>
        <a:xfrm>
          <a:off x="4230855" y="6156561"/>
          <a:ext cx="2871750" cy="4489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B0B0EA-F745-42B2-9D76-33B84241586B}" type="TxLink">
            <a:rPr lang="en-US" sz="16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=DATEDIF(C34,$D$15,"y")</a:t>
          </a:fld>
          <a:endParaRPr lang="en-US" sz="2400"/>
        </a:p>
      </xdr:txBody>
    </xdr:sp>
    <xdr:clientData/>
  </xdr:twoCellAnchor>
  <xdr:twoCellAnchor>
    <xdr:from>
      <xdr:col>4</xdr:col>
      <xdr:colOff>578128</xdr:colOff>
      <xdr:row>33</xdr:row>
      <xdr:rowOff>86276</xdr:rowOff>
    </xdr:from>
    <xdr:to>
      <xdr:col>5</xdr:col>
      <xdr:colOff>528529</xdr:colOff>
      <xdr:row>33</xdr:row>
      <xdr:rowOff>93595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9DB5833B-547F-46BB-BD40-CDD39DB59656}"/>
            </a:ext>
          </a:extLst>
        </xdr:cNvPr>
        <xdr:cNvCxnSpPr/>
      </xdr:nvCxnSpPr>
      <xdr:spPr>
        <a:xfrm flipH="1">
          <a:off x="3601280" y="6331363"/>
          <a:ext cx="621292" cy="7319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8283</xdr:colOff>
      <xdr:row>25</xdr:row>
      <xdr:rowOff>107674</xdr:rowOff>
    </xdr:from>
    <xdr:to>
      <xdr:col>5</xdr:col>
      <xdr:colOff>629575</xdr:colOff>
      <xdr:row>25</xdr:row>
      <xdr:rowOff>114993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FC4E8E1C-F779-40E9-A353-CAD8373F7B1C}"/>
            </a:ext>
          </a:extLst>
        </xdr:cNvPr>
        <xdr:cNvCxnSpPr/>
      </xdr:nvCxnSpPr>
      <xdr:spPr>
        <a:xfrm flipH="1">
          <a:off x="3702326" y="4754217"/>
          <a:ext cx="621292" cy="7319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578225</xdr:colOff>
      <xdr:row>44</xdr:row>
      <xdr:rowOff>110257</xdr:rowOff>
    </xdr:from>
    <xdr:to>
      <xdr:col>10</xdr:col>
      <xdr:colOff>219757</xdr:colOff>
      <xdr:row>47</xdr:row>
      <xdr:rowOff>4318</xdr:rowOff>
    </xdr:to>
    <xdr:sp macro="" textlink="G46">
      <xdr:nvSpPr>
        <xdr:cNvPr id="5" name="TextBox 4">
          <a:extLst>
            <a:ext uri="{FF2B5EF4-FFF2-40B4-BE49-F238E27FC236}">
              <a16:creationId xmlns:a16="http://schemas.microsoft.com/office/drawing/2014/main" id="{DF5E2938-7E65-465C-B5A0-CC77E0E094B8}"/>
            </a:ext>
          </a:extLst>
        </xdr:cNvPr>
        <xdr:cNvSpPr txBox="1"/>
      </xdr:nvSpPr>
      <xdr:spPr>
        <a:xfrm>
          <a:off x="4346812" y="8707605"/>
          <a:ext cx="2706097" cy="465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B8949A7-B2F8-4574-98E9-A735AAB588A3}" type="TxLink">
            <a:rPr lang="en-US" sz="16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=DATEDIF(C46,Today,"y")</a:t>
          </a:fld>
          <a:endParaRPr lang="en-US" sz="3600"/>
        </a:p>
      </xdr:txBody>
    </xdr:sp>
    <xdr:clientData/>
  </xdr:twoCellAnchor>
  <xdr:twoCellAnchor>
    <xdr:from>
      <xdr:col>7</xdr:col>
      <xdr:colOff>553281</xdr:colOff>
      <xdr:row>56</xdr:row>
      <xdr:rowOff>111124</xdr:rowOff>
    </xdr:from>
    <xdr:to>
      <xdr:col>8</xdr:col>
      <xdr:colOff>520247</xdr:colOff>
      <xdr:row>56</xdr:row>
      <xdr:rowOff>118443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2B0ABFA-329D-4293-B91E-21B189E246B2}"/>
            </a:ext>
          </a:extLst>
        </xdr:cNvPr>
        <xdr:cNvCxnSpPr/>
      </xdr:nvCxnSpPr>
      <xdr:spPr>
        <a:xfrm flipH="1">
          <a:off x="5547694" y="10994472"/>
          <a:ext cx="579879" cy="7319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215348</xdr:colOff>
      <xdr:row>26</xdr:row>
      <xdr:rowOff>23880</xdr:rowOff>
    </xdr:from>
    <xdr:to>
      <xdr:col>9</xdr:col>
      <xdr:colOff>223631</xdr:colOff>
      <xdr:row>27</xdr:row>
      <xdr:rowOff>132518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10B1508-03CE-4CE0-A3DC-E5C92F4BDFCD}"/>
            </a:ext>
          </a:extLst>
        </xdr:cNvPr>
        <xdr:cNvCxnSpPr/>
      </xdr:nvCxnSpPr>
      <xdr:spPr>
        <a:xfrm flipH="1" flipV="1">
          <a:off x="6435587" y="5043141"/>
          <a:ext cx="8283" cy="299138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144118</xdr:colOff>
      <xdr:row>34</xdr:row>
      <xdr:rowOff>85172</xdr:rowOff>
    </xdr:from>
    <xdr:to>
      <xdr:col>9</xdr:col>
      <xdr:colOff>152401</xdr:colOff>
      <xdr:row>36</xdr:row>
      <xdr:rowOff>3310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7D1FA3D-C0B2-4327-A9B5-502A42C80DDF}"/>
            </a:ext>
          </a:extLst>
        </xdr:cNvPr>
        <xdr:cNvCxnSpPr/>
      </xdr:nvCxnSpPr>
      <xdr:spPr>
        <a:xfrm flipH="1" flipV="1">
          <a:off x="6364357" y="6769237"/>
          <a:ext cx="8283" cy="299138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298173</xdr:colOff>
      <xdr:row>46</xdr:row>
      <xdr:rowOff>41412</xdr:rowOff>
    </xdr:from>
    <xdr:to>
      <xdr:col>8</xdr:col>
      <xdr:colOff>306456</xdr:colOff>
      <xdr:row>47</xdr:row>
      <xdr:rowOff>150050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61AF7C9-8ABC-48D3-BC13-7B8266377E22}"/>
            </a:ext>
          </a:extLst>
        </xdr:cNvPr>
        <xdr:cNvCxnSpPr/>
      </xdr:nvCxnSpPr>
      <xdr:spPr>
        <a:xfrm flipH="1" flipV="1">
          <a:off x="5905499" y="9019760"/>
          <a:ext cx="8283" cy="299138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571499</xdr:colOff>
      <xdr:row>0</xdr:row>
      <xdr:rowOff>74543</xdr:rowOff>
    </xdr:from>
    <xdr:to>
      <xdr:col>8</xdr:col>
      <xdr:colOff>463826</xdr:colOff>
      <xdr:row>3</xdr:row>
      <xdr:rowOff>57978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A1EA1E1-321D-4379-8D2A-1073BDA53B63}"/>
            </a:ext>
          </a:extLst>
        </xdr:cNvPr>
        <xdr:cNvSpPr txBox="1"/>
      </xdr:nvSpPr>
      <xdr:spPr>
        <a:xfrm>
          <a:off x="3710608" y="74543"/>
          <a:ext cx="2360544" cy="554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You</a:t>
          </a:r>
          <a:r>
            <a:rPr lang="en-US" sz="1200" baseline="0"/>
            <a:t> many want to reveiw the Basics worksheet tab first</a:t>
          </a:r>
        </a:p>
        <a:p>
          <a:endParaRPr 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161926</xdr:rowOff>
    </xdr:from>
    <xdr:to>
      <xdr:col>9</xdr:col>
      <xdr:colOff>28575</xdr:colOff>
      <xdr:row>4</xdr:row>
      <xdr:rowOff>173936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04EE10-BDD2-4BF8-B7DB-74BF0B8D1F14}"/>
            </a:ext>
          </a:extLst>
        </xdr:cNvPr>
        <xdr:cNvSpPr txBox="1"/>
      </xdr:nvSpPr>
      <xdr:spPr>
        <a:xfrm>
          <a:off x="3409950" y="352426"/>
          <a:ext cx="2533650" cy="5835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Review the formula</a:t>
          </a:r>
          <a:r>
            <a:rPr lang="en-US" sz="1200" baseline="0"/>
            <a:t> and the Custom Format in the various cells.</a:t>
          </a:r>
        </a:p>
        <a:p>
          <a:endParaRPr lang="en-US" sz="1200" baseline="0"/>
        </a:p>
        <a:p>
          <a:endParaRPr lang="en-US" sz="105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6</xdr:row>
      <xdr:rowOff>104777</xdr:rowOff>
    </xdr:from>
    <xdr:to>
      <xdr:col>10</xdr:col>
      <xdr:colOff>561975</xdr:colOff>
      <xdr:row>8</xdr:row>
      <xdr:rowOff>104777</xdr:rowOff>
    </xdr:to>
    <xdr:sp macro="" textlink="$I$8">
      <xdr:nvSpPr>
        <xdr:cNvPr id="2" name="TextBox 1">
          <a:extLst>
            <a:ext uri="{FF2B5EF4-FFF2-40B4-BE49-F238E27FC236}">
              <a16:creationId xmlns:a16="http://schemas.microsoft.com/office/drawing/2014/main" id="{0F68F5A9-4A01-4CD0-84CC-4D8800C066F4}"/>
            </a:ext>
          </a:extLst>
        </xdr:cNvPr>
        <xdr:cNvSpPr txBox="1"/>
      </xdr:nvSpPr>
      <xdr:spPr>
        <a:xfrm>
          <a:off x="5448300" y="1285877"/>
          <a:ext cx="188595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88BC5F-9A3F-4C8D-B187-FAEBDA540E78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=DATE(D8,B8,C8)</a:t>
          </a:fld>
          <a:endParaRPr lang="en-US" sz="1400"/>
        </a:p>
      </xdr:txBody>
    </xdr:sp>
    <xdr:clientData/>
  </xdr:twoCellAnchor>
  <xdr:twoCellAnchor>
    <xdr:from>
      <xdr:col>6</xdr:col>
      <xdr:colOff>290513</xdr:colOff>
      <xdr:row>7</xdr:row>
      <xdr:rowOff>104775</xdr:rowOff>
    </xdr:from>
    <xdr:to>
      <xdr:col>7</xdr:col>
      <xdr:colOff>414337</xdr:colOff>
      <xdr:row>7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5CDA0E2-CC52-4A8D-92A4-652EF2E686B4}"/>
            </a:ext>
          </a:extLst>
        </xdr:cNvPr>
        <xdr:cNvCxnSpPr/>
      </xdr:nvCxnSpPr>
      <xdr:spPr>
        <a:xfrm flipH="1">
          <a:off x="4419600" y="1485900"/>
          <a:ext cx="771524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4763</xdr:colOff>
      <xdr:row>21</xdr:row>
      <xdr:rowOff>100012</xdr:rowOff>
    </xdr:from>
    <xdr:to>
      <xdr:col>14</xdr:col>
      <xdr:colOff>204787</xdr:colOff>
      <xdr:row>23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CC6F99A-6668-4D76-9B90-7C3D7B515125}"/>
            </a:ext>
          </a:extLst>
        </xdr:cNvPr>
        <xdr:cNvSpPr txBox="1"/>
      </xdr:nvSpPr>
      <xdr:spPr>
        <a:xfrm>
          <a:off x="6777038" y="4281487"/>
          <a:ext cx="2143124" cy="442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/>
            <a:t>Displaying</a:t>
          </a:r>
          <a:r>
            <a:rPr lang="en-US" sz="1200" baseline="0"/>
            <a:t> Hours and Minutes</a:t>
          </a:r>
          <a:endParaRPr lang="en-US" sz="1200"/>
        </a:p>
      </xdr:txBody>
    </xdr:sp>
    <xdr:clientData/>
  </xdr:twoCellAnchor>
  <xdr:twoCellAnchor>
    <xdr:from>
      <xdr:col>7</xdr:col>
      <xdr:colOff>614362</xdr:colOff>
      <xdr:row>21</xdr:row>
      <xdr:rowOff>128589</xdr:rowOff>
    </xdr:from>
    <xdr:to>
      <xdr:col>10</xdr:col>
      <xdr:colOff>557212</xdr:colOff>
      <xdr:row>23</xdr:row>
      <xdr:rowOff>128589</xdr:rowOff>
    </xdr:to>
    <xdr:sp macro="" textlink="I23">
      <xdr:nvSpPr>
        <xdr:cNvPr id="5" name="TextBox 4">
          <a:extLst>
            <a:ext uri="{FF2B5EF4-FFF2-40B4-BE49-F238E27FC236}">
              <a16:creationId xmlns:a16="http://schemas.microsoft.com/office/drawing/2014/main" id="{187E73B2-F3A1-4371-BF66-353425B7A632}"/>
            </a:ext>
          </a:extLst>
        </xdr:cNvPr>
        <xdr:cNvSpPr txBox="1"/>
      </xdr:nvSpPr>
      <xdr:spPr>
        <a:xfrm>
          <a:off x="4795837" y="4310064"/>
          <a:ext cx="188595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94B302-AD68-48FB-B6AA-7EEF832D6D46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=TIME(B23,C23,D23)</a:t>
          </a:fld>
          <a:endParaRPr lang="en-US" sz="1600"/>
        </a:p>
      </xdr:txBody>
    </xdr:sp>
    <xdr:clientData/>
  </xdr:twoCellAnchor>
  <xdr:twoCellAnchor>
    <xdr:from>
      <xdr:col>7</xdr:col>
      <xdr:colOff>604836</xdr:colOff>
      <xdr:row>23</xdr:row>
      <xdr:rowOff>80964</xdr:rowOff>
    </xdr:from>
    <xdr:to>
      <xdr:col>10</xdr:col>
      <xdr:colOff>590549</xdr:colOff>
      <xdr:row>25</xdr:row>
      <xdr:rowOff>80964</xdr:rowOff>
    </xdr:to>
    <xdr:sp macro="" textlink="I25">
      <xdr:nvSpPr>
        <xdr:cNvPr id="6" name="TextBox 5">
          <a:extLst>
            <a:ext uri="{FF2B5EF4-FFF2-40B4-BE49-F238E27FC236}">
              <a16:creationId xmlns:a16="http://schemas.microsoft.com/office/drawing/2014/main" id="{486D08C3-FF36-4019-BAB5-D0232A5C4F64}"/>
            </a:ext>
          </a:extLst>
        </xdr:cNvPr>
        <xdr:cNvSpPr txBox="1"/>
      </xdr:nvSpPr>
      <xdr:spPr>
        <a:xfrm>
          <a:off x="5434011" y="4662489"/>
          <a:ext cx="1928813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6A9FAF-F91A-43DC-B24D-C57F13AB6B28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=TIME(B25,C25,D25)</a:t>
          </a:fld>
          <a:endParaRPr lang="en-US" sz="1800"/>
        </a:p>
      </xdr:txBody>
    </xdr:sp>
    <xdr:clientData/>
  </xdr:twoCellAnchor>
  <xdr:twoCellAnchor>
    <xdr:from>
      <xdr:col>11</xdr:col>
      <xdr:colOff>23811</xdr:colOff>
      <xdr:row>23</xdr:row>
      <xdr:rowOff>57150</xdr:rowOff>
    </xdr:from>
    <xdr:to>
      <xdr:col>15</xdr:col>
      <xdr:colOff>33336</xdr:colOff>
      <xdr:row>25</xdr:row>
      <xdr:rowOff>100013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DF4162-3DD4-48A8-8C0A-FCC666863B52}"/>
            </a:ext>
          </a:extLst>
        </xdr:cNvPr>
        <xdr:cNvSpPr txBox="1"/>
      </xdr:nvSpPr>
      <xdr:spPr>
        <a:xfrm>
          <a:off x="7443786" y="4638675"/>
          <a:ext cx="2805113" cy="442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/>
            <a:t>Displaying</a:t>
          </a:r>
          <a:r>
            <a:rPr lang="en-US" sz="1200" baseline="0"/>
            <a:t> Hours, Minutes and Seconds</a:t>
          </a:r>
          <a:endParaRPr lang="en-US" sz="1200"/>
        </a:p>
      </xdr:txBody>
    </xdr:sp>
    <xdr:clientData/>
  </xdr:twoCellAnchor>
  <xdr:twoCellAnchor>
    <xdr:from>
      <xdr:col>6</xdr:col>
      <xdr:colOff>338137</xdr:colOff>
      <xdr:row>22</xdr:row>
      <xdr:rowOff>114300</xdr:rowOff>
    </xdr:from>
    <xdr:to>
      <xdr:col>7</xdr:col>
      <xdr:colOff>461961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F18C355-0C31-4BCD-8C78-D1A4F46558A3}"/>
            </a:ext>
          </a:extLst>
        </xdr:cNvPr>
        <xdr:cNvCxnSpPr/>
      </xdr:nvCxnSpPr>
      <xdr:spPr>
        <a:xfrm flipH="1">
          <a:off x="4519612" y="4495800"/>
          <a:ext cx="771524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338138</xdr:colOff>
      <xdr:row>24</xdr:row>
      <xdr:rowOff>100016</xdr:rowOff>
    </xdr:from>
    <xdr:to>
      <xdr:col>7</xdr:col>
      <xdr:colOff>461962</xdr:colOff>
      <xdr:row>24</xdr:row>
      <xdr:rowOff>100016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FCC70DC-B2E0-4EC0-BE45-EE2BD5FA3264}"/>
            </a:ext>
          </a:extLst>
        </xdr:cNvPr>
        <xdr:cNvCxnSpPr/>
      </xdr:nvCxnSpPr>
      <xdr:spPr>
        <a:xfrm flipH="1">
          <a:off x="4519613" y="4881566"/>
          <a:ext cx="771524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604836</xdr:colOff>
      <xdr:row>10</xdr:row>
      <xdr:rowOff>195260</xdr:rowOff>
    </xdr:from>
    <xdr:to>
      <xdr:col>10</xdr:col>
      <xdr:colOff>547686</xdr:colOff>
      <xdr:row>12</xdr:row>
      <xdr:rowOff>142871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61CC6A8-0698-4C41-9C17-069589337136}"/>
            </a:ext>
          </a:extLst>
        </xdr:cNvPr>
        <xdr:cNvSpPr txBox="1"/>
      </xdr:nvSpPr>
      <xdr:spPr>
        <a:xfrm>
          <a:off x="5434011" y="2176460"/>
          <a:ext cx="1885950" cy="3476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t>=DATE(YY,MM,DD)</a:t>
          </a:r>
        </a:p>
      </xdr:txBody>
    </xdr:sp>
    <xdr:clientData/>
  </xdr:twoCellAnchor>
  <xdr:twoCellAnchor>
    <xdr:from>
      <xdr:col>7</xdr:col>
      <xdr:colOff>609595</xdr:colOff>
      <xdr:row>27</xdr:row>
      <xdr:rowOff>195257</xdr:rowOff>
    </xdr:from>
    <xdr:to>
      <xdr:col>10</xdr:col>
      <xdr:colOff>552445</xdr:colOff>
      <xdr:row>29</xdr:row>
      <xdr:rowOff>142868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9445D3-4BE9-4090-833B-332F42EBFC01}"/>
            </a:ext>
          </a:extLst>
        </xdr:cNvPr>
        <xdr:cNvSpPr txBox="1"/>
      </xdr:nvSpPr>
      <xdr:spPr>
        <a:xfrm>
          <a:off x="5438770" y="5576882"/>
          <a:ext cx="1885950" cy="3476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t>=TIME(H,MM,SS)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604838</xdr:colOff>
      <xdr:row>10</xdr:row>
      <xdr:rowOff>147637</xdr:rowOff>
    </xdr:from>
    <xdr:to>
      <xdr:col>17</xdr:col>
      <xdr:colOff>257175</xdr:colOff>
      <xdr:row>12</xdr:row>
      <xdr:rowOff>23812</xdr:rowOff>
    </xdr:to>
    <xdr:sp macro="" textlink="P12">
      <xdr:nvSpPr>
        <xdr:cNvPr id="2" name="TextBox 1">
          <a:extLst>
            <a:ext uri="{FF2B5EF4-FFF2-40B4-BE49-F238E27FC236}">
              <a16:creationId xmlns:a16="http://schemas.microsoft.com/office/drawing/2014/main" id="{D5284787-EE6F-4855-84C4-76CAFF9FC34E}"/>
            </a:ext>
          </a:extLst>
        </xdr:cNvPr>
        <xdr:cNvSpPr txBox="1"/>
      </xdr:nvSpPr>
      <xdr:spPr>
        <a:xfrm>
          <a:off x="9625013" y="2500312"/>
          <a:ext cx="160496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79D06C5-AE85-4E24-BEC7-820B91FCA594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=EDATE(I12,L12)</a:t>
          </a:fld>
          <a:endParaRPr lang="en-US" sz="1400"/>
        </a:p>
      </xdr:txBody>
    </xdr:sp>
    <xdr:clientData/>
  </xdr:twoCellAnchor>
  <xdr:twoCellAnchor>
    <xdr:from>
      <xdr:col>14</xdr:col>
      <xdr:colOff>185738</xdr:colOff>
      <xdr:row>11</xdr:row>
      <xdr:rowOff>123825</xdr:rowOff>
    </xdr:from>
    <xdr:to>
      <xdr:col>14</xdr:col>
      <xdr:colOff>623888</xdr:colOff>
      <xdr:row>11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E043CC7-F1E6-46B0-ADBE-0076EB701EA2}"/>
            </a:ext>
          </a:extLst>
        </xdr:cNvPr>
        <xdr:cNvCxnSpPr/>
      </xdr:nvCxnSpPr>
      <xdr:spPr>
        <a:xfrm flipH="1">
          <a:off x="8824913" y="2600325"/>
          <a:ext cx="43815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228601</xdr:colOff>
      <xdr:row>16</xdr:row>
      <xdr:rowOff>119063</xdr:rowOff>
    </xdr:from>
    <xdr:to>
      <xdr:col>14</xdr:col>
      <xdr:colOff>666751</xdr:colOff>
      <xdr:row>16</xdr:row>
      <xdr:rowOff>119063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C5EE1A2-E81E-49C6-9228-3A383EAC9450}"/>
            </a:ext>
          </a:extLst>
        </xdr:cNvPr>
        <xdr:cNvCxnSpPr/>
      </xdr:nvCxnSpPr>
      <xdr:spPr>
        <a:xfrm flipH="1">
          <a:off x="8867776" y="3414713"/>
          <a:ext cx="43815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676275</xdr:colOff>
      <xdr:row>14</xdr:row>
      <xdr:rowOff>114301</xdr:rowOff>
    </xdr:from>
    <xdr:to>
      <xdr:col>17</xdr:col>
      <xdr:colOff>447675</xdr:colOff>
      <xdr:row>17</xdr:row>
      <xdr:rowOff>19051</xdr:rowOff>
    </xdr:to>
    <xdr:sp macro="" textlink="P17">
      <xdr:nvSpPr>
        <xdr:cNvPr id="6" name="TextBox 5">
          <a:extLst>
            <a:ext uri="{FF2B5EF4-FFF2-40B4-BE49-F238E27FC236}">
              <a16:creationId xmlns:a16="http://schemas.microsoft.com/office/drawing/2014/main" id="{3BA845A1-EB5D-4F27-97F7-8D159FB1D834}"/>
            </a:ext>
          </a:extLst>
        </xdr:cNvPr>
        <xdr:cNvSpPr txBox="1"/>
      </xdr:nvSpPr>
      <xdr:spPr>
        <a:xfrm>
          <a:off x="9315450" y="3205164"/>
          <a:ext cx="1905000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1CE703A-6DF7-4B92-B8C1-D3EFC9649B04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=EOMONTH(I17,L17)</a:t>
          </a:fld>
          <a:endParaRPr lang="en-US" sz="1800"/>
        </a:p>
      </xdr:txBody>
    </xdr:sp>
    <xdr:clientData/>
  </xdr:twoCellAnchor>
  <xdr:twoCellAnchor>
    <xdr:from>
      <xdr:col>14</xdr:col>
      <xdr:colOff>219073</xdr:colOff>
      <xdr:row>30</xdr:row>
      <xdr:rowOff>100012</xdr:rowOff>
    </xdr:from>
    <xdr:to>
      <xdr:col>14</xdr:col>
      <xdr:colOff>638173</xdr:colOff>
      <xdr:row>30</xdr:row>
      <xdr:rowOff>100012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D10A9F4-E419-49BB-8A89-60DD8BC88575}"/>
            </a:ext>
          </a:extLst>
        </xdr:cNvPr>
        <xdr:cNvCxnSpPr/>
      </xdr:nvCxnSpPr>
      <xdr:spPr>
        <a:xfrm flipH="1">
          <a:off x="9563098" y="6543675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195260</xdr:colOff>
      <xdr:row>27</xdr:row>
      <xdr:rowOff>119063</xdr:rowOff>
    </xdr:from>
    <xdr:to>
      <xdr:col>14</xdr:col>
      <xdr:colOff>614360</xdr:colOff>
      <xdr:row>27</xdr:row>
      <xdr:rowOff>119063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7DDDFE7F-B51E-45A8-BDF8-F8ABAF332164}"/>
            </a:ext>
          </a:extLst>
        </xdr:cNvPr>
        <xdr:cNvCxnSpPr/>
      </xdr:nvCxnSpPr>
      <xdr:spPr>
        <a:xfrm flipH="1">
          <a:off x="9539285" y="5943601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642938</xdr:colOff>
      <xdr:row>26</xdr:row>
      <xdr:rowOff>142869</xdr:rowOff>
    </xdr:from>
    <xdr:to>
      <xdr:col>17</xdr:col>
      <xdr:colOff>442913</xdr:colOff>
      <xdr:row>28</xdr:row>
      <xdr:rowOff>47618</xdr:rowOff>
    </xdr:to>
    <xdr:sp macro="" textlink="P28">
      <xdr:nvSpPr>
        <xdr:cNvPr id="9" name="TextBox 8">
          <a:extLst>
            <a:ext uri="{FF2B5EF4-FFF2-40B4-BE49-F238E27FC236}">
              <a16:creationId xmlns:a16="http://schemas.microsoft.com/office/drawing/2014/main" id="{56394087-C21E-4FCC-9768-F3AB29AC83EC}"/>
            </a:ext>
          </a:extLst>
        </xdr:cNvPr>
        <xdr:cNvSpPr txBox="1"/>
      </xdr:nvSpPr>
      <xdr:spPr>
        <a:xfrm>
          <a:off x="9986963" y="5762619"/>
          <a:ext cx="1876425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065CAE5-72B2-4F54-A103-E45E77650FBE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=WORKDAY(I28,L28)</a:t>
          </a:fld>
          <a:endParaRPr lang="en-US" sz="2400"/>
        </a:p>
      </xdr:txBody>
    </xdr:sp>
    <xdr:clientData/>
  </xdr:twoCellAnchor>
  <xdr:twoCellAnchor>
    <xdr:from>
      <xdr:col>14</xdr:col>
      <xdr:colOff>228600</xdr:colOff>
      <xdr:row>33</xdr:row>
      <xdr:rowOff>85724</xdr:rowOff>
    </xdr:from>
    <xdr:to>
      <xdr:col>15</xdr:col>
      <xdr:colOff>0</xdr:colOff>
      <xdr:row>33</xdr:row>
      <xdr:rowOff>85724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A63667F0-8234-424F-A783-7A93CB552B3D}"/>
            </a:ext>
          </a:extLst>
        </xdr:cNvPr>
        <xdr:cNvCxnSpPr/>
      </xdr:nvCxnSpPr>
      <xdr:spPr>
        <a:xfrm flipH="1">
          <a:off x="9572625" y="7148512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29</xdr:row>
      <xdr:rowOff>161919</xdr:rowOff>
    </xdr:from>
    <xdr:to>
      <xdr:col>17</xdr:col>
      <xdr:colOff>476250</xdr:colOff>
      <xdr:row>31</xdr:row>
      <xdr:rowOff>66668</xdr:rowOff>
    </xdr:to>
    <xdr:sp macro="" textlink="P31">
      <xdr:nvSpPr>
        <xdr:cNvPr id="12" name="TextBox 11">
          <a:extLst>
            <a:ext uri="{FF2B5EF4-FFF2-40B4-BE49-F238E27FC236}">
              <a16:creationId xmlns:a16="http://schemas.microsoft.com/office/drawing/2014/main" id="{AA6127D6-7852-4A23-BE9F-7AFE6AE298C6}"/>
            </a:ext>
          </a:extLst>
        </xdr:cNvPr>
        <xdr:cNvSpPr txBox="1"/>
      </xdr:nvSpPr>
      <xdr:spPr>
        <a:xfrm>
          <a:off x="10020300" y="6400794"/>
          <a:ext cx="1876425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C3B4E4-6DBC-489B-B16C-FCD094F4E29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=WORKDAY(I31,L31)</a:t>
          </a:fld>
          <a:endParaRPr lang="en-US" sz="3200"/>
        </a:p>
      </xdr:txBody>
    </xdr:sp>
    <xdr:clientData/>
  </xdr:twoCellAnchor>
  <xdr:twoCellAnchor>
    <xdr:from>
      <xdr:col>14</xdr:col>
      <xdr:colOff>647699</xdr:colOff>
      <xdr:row>32</xdr:row>
      <xdr:rowOff>133344</xdr:rowOff>
    </xdr:from>
    <xdr:to>
      <xdr:col>18</xdr:col>
      <xdr:colOff>352424</xdr:colOff>
      <xdr:row>34</xdr:row>
      <xdr:rowOff>38093</xdr:rowOff>
    </xdr:to>
    <xdr:sp macro="" textlink="P34">
      <xdr:nvSpPr>
        <xdr:cNvPr id="13" name="TextBox 12">
          <a:extLst>
            <a:ext uri="{FF2B5EF4-FFF2-40B4-BE49-F238E27FC236}">
              <a16:creationId xmlns:a16="http://schemas.microsoft.com/office/drawing/2014/main" id="{C11E2800-E959-4503-B8AF-170631EC9345}"/>
            </a:ext>
          </a:extLst>
        </xdr:cNvPr>
        <xdr:cNvSpPr txBox="1"/>
      </xdr:nvSpPr>
      <xdr:spPr>
        <a:xfrm>
          <a:off x="9991724" y="6991344"/>
          <a:ext cx="2428875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2E3104-3C15-4C64-B6A2-A3433D0CEFEE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=WORKDAY(I34,L34,Holidays)</a:t>
          </a:fld>
          <a:endParaRPr lang="en-US" sz="4000"/>
        </a:p>
      </xdr:txBody>
    </xdr:sp>
    <xdr:clientData/>
  </xdr:twoCellAnchor>
  <xdr:twoCellAnchor>
    <xdr:from>
      <xdr:col>15</xdr:col>
      <xdr:colOff>23812</xdr:colOff>
      <xdr:row>36</xdr:row>
      <xdr:rowOff>138105</xdr:rowOff>
    </xdr:from>
    <xdr:to>
      <xdr:col>18</xdr:col>
      <xdr:colOff>704850</xdr:colOff>
      <xdr:row>37</xdr:row>
      <xdr:rowOff>185722</xdr:rowOff>
    </xdr:to>
    <xdr:sp macro="" textlink="P38">
      <xdr:nvSpPr>
        <xdr:cNvPr id="14" name="TextBox 13">
          <a:extLst>
            <a:ext uri="{FF2B5EF4-FFF2-40B4-BE49-F238E27FC236}">
              <a16:creationId xmlns:a16="http://schemas.microsoft.com/office/drawing/2014/main" id="{F61C7C5D-3F7B-46E7-8D4B-60D5FFE8579A}"/>
            </a:ext>
          </a:extLst>
        </xdr:cNvPr>
        <xdr:cNvSpPr txBox="1"/>
      </xdr:nvSpPr>
      <xdr:spPr>
        <a:xfrm>
          <a:off x="9977437" y="6910380"/>
          <a:ext cx="2633663" cy="257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8EB8902-ABA6-401B-8B92-EF940D65F362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=WORKDAY(I38,L38/2,Holidays)</a:t>
          </a:fld>
          <a:endParaRPr lang="en-US" sz="4800"/>
        </a:p>
      </xdr:txBody>
    </xdr:sp>
    <xdr:clientData/>
  </xdr:twoCellAnchor>
  <xdr:twoCellAnchor>
    <xdr:from>
      <xdr:col>14</xdr:col>
      <xdr:colOff>242888</xdr:colOff>
      <xdr:row>37</xdr:row>
      <xdr:rowOff>85724</xdr:rowOff>
    </xdr:from>
    <xdr:to>
      <xdr:col>15</xdr:col>
      <xdr:colOff>14288</xdr:colOff>
      <xdr:row>37</xdr:row>
      <xdr:rowOff>85724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1D416B6-5A79-4829-813C-C3BC0CFAAE88}"/>
            </a:ext>
          </a:extLst>
        </xdr:cNvPr>
        <xdr:cNvCxnSpPr/>
      </xdr:nvCxnSpPr>
      <xdr:spPr>
        <a:xfrm flipH="1">
          <a:off x="9586913" y="8167687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242888</xdr:colOff>
      <xdr:row>47</xdr:row>
      <xdr:rowOff>85724</xdr:rowOff>
    </xdr:from>
    <xdr:to>
      <xdr:col>15</xdr:col>
      <xdr:colOff>14288</xdr:colOff>
      <xdr:row>47</xdr:row>
      <xdr:rowOff>85724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8DE71706-5BEA-4490-833D-469FF27B21D0}"/>
            </a:ext>
          </a:extLst>
        </xdr:cNvPr>
        <xdr:cNvCxnSpPr/>
      </xdr:nvCxnSpPr>
      <xdr:spPr>
        <a:xfrm flipH="1">
          <a:off x="9586913" y="8167687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123818</xdr:rowOff>
    </xdr:from>
    <xdr:to>
      <xdr:col>18</xdr:col>
      <xdr:colOff>690563</xdr:colOff>
      <xdr:row>48</xdr:row>
      <xdr:rowOff>42855</xdr:rowOff>
    </xdr:to>
    <xdr:sp macro="" textlink="P48">
      <xdr:nvSpPr>
        <xdr:cNvPr id="19" name="TextBox 18">
          <a:extLst>
            <a:ext uri="{FF2B5EF4-FFF2-40B4-BE49-F238E27FC236}">
              <a16:creationId xmlns:a16="http://schemas.microsoft.com/office/drawing/2014/main" id="{9AA78A3B-7D11-49C8-A399-9F4E1221F455}"/>
            </a:ext>
          </a:extLst>
        </xdr:cNvPr>
        <xdr:cNvSpPr txBox="1"/>
      </xdr:nvSpPr>
      <xdr:spPr>
        <a:xfrm>
          <a:off x="9991725" y="10825156"/>
          <a:ext cx="2767013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E50CD1E-6508-479A-80BD-41A0425A95E8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=NETWORKDAYS(I48,L48)</a:t>
          </a:fld>
          <a:endParaRPr lang="en-US" sz="6000"/>
        </a:p>
      </xdr:txBody>
    </xdr:sp>
    <xdr:clientData/>
  </xdr:twoCellAnchor>
  <xdr:twoCellAnchor>
    <xdr:from>
      <xdr:col>14</xdr:col>
      <xdr:colOff>242888</xdr:colOff>
      <xdr:row>50</xdr:row>
      <xdr:rowOff>85724</xdr:rowOff>
    </xdr:from>
    <xdr:to>
      <xdr:col>15</xdr:col>
      <xdr:colOff>14288</xdr:colOff>
      <xdr:row>50</xdr:row>
      <xdr:rowOff>85724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669E427B-6FB3-4554-A568-02BB1546C646}"/>
            </a:ext>
          </a:extLst>
        </xdr:cNvPr>
        <xdr:cNvCxnSpPr/>
      </xdr:nvCxnSpPr>
      <xdr:spPr>
        <a:xfrm flipH="1">
          <a:off x="9586913" y="10987087"/>
          <a:ext cx="419100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23813</xdr:colOff>
      <xdr:row>49</xdr:row>
      <xdr:rowOff>114293</xdr:rowOff>
    </xdr:from>
    <xdr:to>
      <xdr:col>19</xdr:col>
      <xdr:colOff>176212</xdr:colOff>
      <xdr:row>51</xdr:row>
      <xdr:rowOff>33330</xdr:rowOff>
    </xdr:to>
    <xdr:sp macro="" textlink="P51">
      <xdr:nvSpPr>
        <xdr:cNvPr id="21" name="TextBox 20">
          <a:extLst>
            <a:ext uri="{FF2B5EF4-FFF2-40B4-BE49-F238E27FC236}">
              <a16:creationId xmlns:a16="http://schemas.microsoft.com/office/drawing/2014/main" id="{CE0D6D35-C130-4A50-B5C3-E3179C08151F}"/>
            </a:ext>
          </a:extLst>
        </xdr:cNvPr>
        <xdr:cNvSpPr txBox="1"/>
      </xdr:nvSpPr>
      <xdr:spPr>
        <a:xfrm>
          <a:off x="10015538" y="11415706"/>
          <a:ext cx="3014662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0A19C3-C57B-4D30-8209-12779E97766C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=NETWORKDAYS(I51,L51,HolidayList)</a:t>
          </a:fld>
          <a:endParaRPr lang="en-US" sz="7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7</xdr:row>
      <xdr:rowOff>28575</xdr:rowOff>
    </xdr:from>
    <xdr:to>
      <xdr:col>4</xdr:col>
      <xdr:colOff>123825</xdr:colOff>
      <xdr:row>9</xdr:row>
      <xdr:rowOff>138112</xdr:rowOff>
    </xdr:to>
    <xdr:sp macro="" textlink="D9">
      <xdr:nvSpPr>
        <xdr:cNvPr id="2" name="TextBox 1">
          <a:extLst>
            <a:ext uri="{FF2B5EF4-FFF2-40B4-BE49-F238E27FC236}">
              <a16:creationId xmlns:a16="http://schemas.microsoft.com/office/drawing/2014/main" id="{B92285F5-B455-40B0-ABC1-01ED13A4A147}"/>
            </a:ext>
          </a:extLst>
        </xdr:cNvPr>
        <xdr:cNvSpPr txBox="1"/>
      </xdr:nvSpPr>
      <xdr:spPr>
        <a:xfrm>
          <a:off x="1028700" y="1543050"/>
          <a:ext cx="1685925" cy="471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0270A96-32BF-4928-9F48-5C4AAF87911F}" type="TxLink">
            <a:rPr lang="en-US" sz="16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=EDATE(F8,1)</a:t>
          </a:fld>
          <a:endParaRPr lang="en-US" sz="1600"/>
        </a:p>
      </xdr:txBody>
    </xdr:sp>
    <xdr:clientData/>
  </xdr:twoCellAnchor>
  <xdr:twoCellAnchor>
    <xdr:from>
      <xdr:col>4</xdr:col>
      <xdr:colOff>178379</xdr:colOff>
      <xdr:row>8</xdr:row>
      <xdr:rowOff>100013</xdr:rowOff>
    </xdr:from>
    <xdr:to>
      <xdr:col>4</xdr:col>
      <xdr:colOff>528600</xdr:colOff>
      <xdr:row>8</xdr:row>
      <xdr:rowOff>109538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F459514-4872-4A7C-84D9-E99B5F362D53}"/>
            </a:ext>
          </a:extLst>
        </xdr:cNvPr>
        <xdr:cNvCxnSpPr/>
      </xdr:nvCxnSpPr>
      <xdr:spPr>
        <a:xfrm flipV="1">
          <a:off x="2769179" y="1795463"/>
          <a:ext cx="350221" cy="9525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347662</xdr:colOff>
      <xdr:row>7</xdr:row>
      <xdr:rowOff>76200</xdr:rowOff>
    </xdr:from>
    <xdr:to>
      <xdr:col>4</xdr:col>
      <xdr:colOff>90487</xdr:colOff>
      <xdr:row>10</xdr:row>
      <xdr:rowOff>4762</xdr:rowOff>
    </xdr:to>
    <xdr:sp macro="" textlink="D9">
      <xdr:nvSpPr>
        <xdr:cNvPr id="2" name="TextBox 1">
          <a:extLst>
            <a:ext uri="{FF2B5EF4-FFF2-40B4-BE49-F238E27FC236}">
              <a16:creationId xmlns:a16="http://schemas.microsoft.com/office/drawing/2014/main" id="{D7DA242C-9235-4563-8C41-A27AD0E122A3}"/>
            </a:ext>
          </a:extLst>
        </xdr:cNvPr>
        <xdr:cNvSpPr txBox="1"/>
      </xdr:nvSpPr>
      <xdr:spPr>
        <a:xfrm>
          <a:off x="995362" y="1590675"/>
          <a:ext cx="1685925" cy="471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0270A96-32BF-4928-9F48-5C4AAF87911F}" type="TxLink">
            <a:rPr lang="en-US" sz="16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=EOMONTH(F8,1)</a:t>
          </a:fld>
          <a:endParaRPr lang="en-US" sz="1600"/>
        </a:p>
      </xdr:txBody>
    </xdr:sp>
    <xdr:clientData/>
  </xdr:twoCellAnchor>
  <xdr:twoCellAnchor>
    <xdr:from>
      <xdr:col>4</xdr:col>
      <xdr:colOff>178379</xdr:colOff>
      <xdr:row>8</xdr:row>
      <xdr:rowOff>100013</xdr:rowOff>
    </xdr:from>
    <xdr:to>
      <xdr:col>4</xdr:col>
      <xdr:colOff>528600</xdr:colOff>
      <xdr:row>8</xdr:row>
      <xdr:rowOff>109538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CA5C407-742D-4C44-A006-A1CDE4B25AD9}"/>
            </a:ext>
          </a:extLst>
        </xdr:cNvPr>
        <xdr:cNvCxnSpPr/>
      </xdr:nvCxnSpPr>
      <xdr:spPr>
        <a:xfrm flipV="1">
          <a:off x="2769179" y="1795463"/>
          <a:ext cx="350221" cy="9525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485774</xdr:colOff>
      <xdr:row>14</xdr:row>
      <xdr:rowOff>228601</xdr:rowOff>
    </xdr:from>
    <xdr:to>
      <xdr:col>5</xdr:col>
      <xdr:colOff>585788</xdr:colOff>
      <xdr:row>16</xdr:row>
      <xdr:rowOff>100012</xdr:rowOff>
    </xdr:to>
    <xdr:sp macro="" textlink="D16">
      <xdr:nvSpPr>
        <xdr:cNvPr id="2" name="Text 1">
          <a:extLst>
            <a:ext uri="{FF2B5EF4-FFF2-40B4-BE49-F238E27FC236}">
              <a16:creationId xmlns:a16="http://schemas.microsoft.com/office/drawing/2014/main" id="{61E3C6D8-6DD3-4FD7-B547-5A149E6F20BB}"/>
            </a:ext>
          </a:extLst>
        </xdr:cNvPr>
        <xdr:cNvSpPr txBox="1">
          <a:spLocks noChangeArrowheads="1"/>
        </xdr:cNvSpPr>
      </xdr:nvSpPr>
      <xdr:spPr bwMode="auto">
        <a:xfrm>
          <a:off x="1781174" y="3081339"/>
          <a:ext cx="2043114" cy="38576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fld id="{8F9C2504-719A-4925-8DAB-AB4D1204FB82}" type="TxLink">
            <a:rPr lang="en-US" sz="13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ctr" rtl="0">
              <a:defRPr sz="1000"/>
            </a:pPr>
            <a:t>=E21-D21+IF(D21&gt;E21,1)</a:t>
          </a:fld>
          <a:endParaRPr lang="en-US" sz="1300" b="0" i="0" u="none" strike="noStrike" baseline="0">
            <a:solidFill>
              <a:srgbClr val="000000"/>
            </a:solidFill>
            <a:latin typeface="MS Sans Serif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6</xdr:row>
      <xdr:rowOff>919159</xdr:rowOff>
    </xdr:from>
    <xdr:to>
      <xdr:col>15</xdr:col>
      <xdr:colOff>42863</xdr:colOff>
      <xdr:row>8</xdr:row>
      <xdr:rowOff>38096</xdr:rowOff>
    </xdr:to>
    <xdr:sp macro="" textlink="H8">
      <xdr:nvSpPr>
        <xdr:cNvPr id="2" name="TextBox 1">
          <a:extLst>
            <a:ext uri="{FF2B5EF4-FFF2-40B4-BE49-F238E27FC236}">
              <a16:creationId xmlns:a16="http://schemas.microsoft.com/office/drawing/2014/main" id="{5E04B0D5-FD22-45E7-849B-679B7EAA279C}"/>
            </a:ext>
          </a:extLst>
        </xdr:cNvPr>
        <xdr:cNvSpPr txBox="1"/>
      </xdr:nvSpPr>
      <xdr:spPr>
        <a:xfrm>
          <a:off x="6205538" y="2119309"/>
          <a:ext cx="5048250" cy="31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155907-0592-4039-B341-286E5851CA0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=TIME(HOUR(E8), MROUND(MINUTE(E8)+SECOND(E8)/60,6),0)</a:t>
          </a:fld>
          <a:endParaRPr lang="en-US" sz="2000"/>
        </a:p>
      </xdr:txBody>
    </xdr:sp>
    <xdr:clientData/>
  </xdr:twoCellAnchor>
  <xdr:twoCellAnchor>
    <xdr:from>
      <xdr:col>6</xdr:col>
      <xdr:colOff>276224</xdr:colOff>
      <xdr:row>7</xdr:row>
      <xdr:rowOff>104775</xdr:rowOff>
    </xdr:from>
    <xdr:to>
      <xdr:col>6</xdr:col>
      <xdr:colOff>595312</xdr:colOff>
      <xdr:row>7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9885258-E466-457F-9DEF-986979C08054}"/>
            </a:ext>
          </a:extLst>
        </xdr:cNvPr>
        <xdr:cNvCxnSpPr/>
      </xdr:nvCxnSpPr>
      <xdr:spPr>
        <a:xfrm flipH="1">
          <a:off x="5872162" y="2305050"/>
          <a:ext cx="319088" cy="0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9524</xdr:colOff>
      <xdr:row>13</xdr:row>
      <xdr:rowOff>42863</xdr:rowOff>
    </xdr:from>
    <xdr:to>
      <xdr:col>10</xdr:col>
      <xdr:colOff>323849</xdr:colOff>
      <xdr:row>14</xdr:row>
      <xdr:rowOff>85726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A4A919-5D73-4A1C-AB83-87BDB9492B05}"/>
            </a:ext>
          </a:extLst>
        </xdr:cNvPr>
        <xdr:cNvSpPr txBox="1"/>
      </xdr:nvSpPr>
      <xdr:spPr>
        <a:xfrm>
          <a:off x="6853237" y="4100513"/>
          <a:ext cx="1562100" cy="242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t>=TIME(H,MM,SS)</a:t>
          </a:r>
        </a:p>
      </xdr:txBody>
    </xdr:sp>
    <xdr:clientData/>
  </xdr:twoCellAnchor>
  <xdr:twoCellAnchor>
    <xdr:from>
      <xdr:col>7</xdr:col>
      <xdr:colOff>597694</xdr:colOff>
      <xdr:row>8</xdr:row>
      <xdr:rowOff>35717</xdr:rowOff>
    </xdr:from>
    <xdr:to>
      <xdr:col>9</xdr:col>
      <xdr:colOff>38103</xdr:colOff>
      <xdr:row>8</xdr:row>
      <xdr:rowOff>200022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id="{1329DE18-8532-47D7-BE55-876D57434EE4}"/>
            </a:ext>
          </a:extLst>
        </xdr:cNvPr>
        <xdr:cNvSpPr/>
      </xdr:nvSpPr>
      <xdr:spPr>
        <a:xfrm rot="16200000">
          <a:off x="7079458" y="2202653"/>
          <a:ext cx="164305" cy="688184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164308</xdr:colOff>
      <xdr:row>8</xdr:row>
      <xdr:rowOff>40479</xdr:rowOff>
    </xdr:from>
    <xdr:to>
      <xdr:col>14</xdr:col>
      <xdr:colOff>80962</xdr:colOff>
      <xdr:row>9</xdr:row>
      <xdr:rowOff>23813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C7D351FF-C876-4517-8207-7E8F9CA5EBB5}"/>
            </a:ext>
          </a:extLst>
        </xdr:cNvPr>
        <xdr:cNvSpPr/>
      </xdr:nvSpPr>
      <xdr:spPr>
        <a:xfrm rot="16200000">
          <a:off x="9058274" y="1042988"/>
          <a:ext cx="183359" cy="3036092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180975</xdr:colOff>
      <xdr:row>8</xdr:row>
      <xdr:rowOff>1</xdr:rowOff>
    </xdr:from>
    <xdr:to>
      <xdr:col>14</xdr:col>
      <xdr:colOff>219075</xdr:colOff>
      <xdr:row>8</xdr:row>
      <xdr:rowOff>166688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189CDD0-D7E7-4E75-B222-02C102AB4B99}"/>
            </a:ext>
          </a:extLst>
        </xdr:cNvPr>
        <xdr:cNvCxnSpPr/>
      </xdr:nvCxnSpPr>
      <xdr:spPr>
        <a:xfrm>
          <a:off x="10768013" y="2428876"/>
          <a:ext cx="38100" cy="166687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imcolvillecpa-my.sharepoint.com/personal/jim_jimcolvillecpa_com/Documents/Excel365Solutions-Curriculum/Files/Dice%20Roller.xlsm" TargetMode="External"/><Relationship Id="rId1" Type="http://schemas.openxmlformats.org/officeDocument/2006/relationships/externalLinkPath" Target="Dice%20Roll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The Fun"/>
      <sheetName val="Number of Ways"/>
      <sheetName val="The Basics"/>
      <sheetName val="Source"/>
      <sheetName val="Key Words"/>
      <sheetName val="MenuSheet"/>
    </sheetNames>
    <sheetDataSet>
      <sheetData sheetId="0" refreshError="1"/>
      <sheetData sheetId="1">
        <row r="8">
          <cell r="B8">
            <v>4</v>
          </cell>
          <cell r="C8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5</v>
          </cell>
        </row>
        <row r="14">
          <cell r="D14">
            <v>6</v>
          </cell>
        </row>
        <row r="15">
          <cell r="D15">
            <v>6</v>
          </cell>
        </row>
        <row r="16">
          <cell r="D16">
            <v>6</v>
          </cell>
        </row>
        <row r="17">
          <cell r="D17">
            <v>6</v>
          </cell>
        </row>
        <row r="18">
          <cell r="D18">
            <v>8</v>
          </cell>
        </row>
        <row r="19">
          <cell r="D19">
            <v>7</v>
          </cell>
        </row>
        <row r="20">
          <cell r="D20">
            <v>2</v>
          </cell>
        </row>
        <row r="21">
          <cell r="D21">
            <v>7</v>
          </cell>
        </row>
        <row r="22">
          <cell r="D22">
            <v>8</v>
          </cell>
        </row>
        <row r="23">
          <cell r="D23">
            <v>8</v>
          </cell>
        </row>
        <row r="24">
          <cell r="D24">
            <v>6</v>
          </cell>
        </row>
        <row r="25">
          <cell r="D25">
            <v>8</v>
          </cell>
        </row>
        <row r="26">
          <cell r="D26">
            <v>2</v>
          </cell>
        </row>
        <row r="27">
          <cell r="D27">
            <v>7</v>
          </cell>
        </row>
        <row r="28">
          <cell r="D28">
            <v>7</v>
          </cell>
        </row>
        <row r="29">
          <cell r="D29">
            <v>10</v>
          </cell>
        </row>
        <row r="30">
          <cell r="D30">
            <v>6</v>
          </cell>
        </row>
        <row r="31">
          <cell r="D31">
            <v>9</v>
          </cell>
        </row>
        <row r="32">
          <cell r="D32">
            <v>8</v>
          </cell>
        </row>
        <row r="33">
          <cell r="D33">
            <v>2</v>
          </cell>
        </row>
        <row r="34">
          <cell r="D34">
            <v>7</v>
          </cell>
        </row>
        <row r="35">
          <cell r="D35">
            <v>9</v>
          </cell>
        </row>
        <row r="36">
          <cell r="D36">
            <v>2</v>
          </cell>
        </row>
        <row r="37">
          <cell r="D37">
            <v>8</v>
          </cell>
        </row>
        <row r="38">
          <cell r="D38">
            <v>7</v>
          </cell>
        </row>
        <row r="39">
          <cell r="D39">
            <v>8</v>
          </cell>
        </row>
        <row r="40">
          <cell r="D40">
            <v>7</v>
          </cell>
        </row>
        <row r="41">
          <cell r="D41">
            <v>2</v>
          </cell>
        </row>
        <row r="42">
          <cell r="D42">
            <v>5</v>
          </cell>
        </row>
        <row r="43">
          <cell r="D43">
            <v>8</v>
          </cell>
        </row>
        <row r="44">
          <cell r="D44">
            <v>7</v>
          </cell>
        </row>
        <row r="45">
          <cell r="D45">
            <v>5</v>
          </cell>
        </row>
        <row r="46">
          <cell r="D46">
            <v>6</v>
          </cell>
        </row>
        <row r="47">
          <cell r="D47">
            <v>10</v>
          </cell>
        </row>
        <row r="48">
          <cell r="D48">
            <v>9</v>
          </cell>
        </row>
        <row r="49">
          <cell r="D49">
            <v>7</v>
          </cell>
        </row>
        <row r="50">
          <cell r="D50">
            <v>9</v>
          </cell>
        </row>
        <row r="51">
          <cell r="D51">
            <v>7</v>
          </cell>
        </row>
        <row r="52">
          <cell r="D52">
            <v>5</v>
          </cell>
        </row>
        <row r="53">
          <cell r="D53">
            <v>12</v>
          </cell>
        </row>
        <row r="54">
          <cell r="D54">
            <v>4</v>
          </cell>
        </row>
        <row r="55">
          <cell r="D55">
            <v>11</v>
          </cell>
        </row>
        <row r="56">
          <cell r="D56">
            <v>4</v>
          </cell>
        </row>
        <row r="57">
          <cell r="D57">
            <v>8</v>
          </cell>
        </row>
        <row r="58">
          <cell r="D58">
            <v>7</v>
          </cell>
        </row>
        <row r="59">
          <cell r="D59">
            <v>8</v>
          </cell>
        </row>
        <row r="60">
          <cell r="D60">
            <v>11</v>
          </cell>
        </row>
        <row r="61">
          <cell r="D61">
            <v>5</v>
          </cell>
        </row>
        <row r="62">
          <cell r="D62">
            <v>8</v>
          </cell>
        </row>
        <row r="63">
          <cell r="D63">
            <v>6</v>
          </cell>
        </row>
        <row r="64">
          <cell r="D64">
            <v>5</v>
          </cell>
        </row>
        <row r="65">
          <cell r="D65">
            <v>6</v>
          </cell>
        </row>
        <row r="66">
          <cell r="D66">
            <v>7</v>
          </cell>
        </row>
        <row r="67">
          <cell r="D67">
            <v>8</v>
          </cell>
        </row>
        <row r="68">
          <cell r="D68">
            <v>9</v>
          </cell>
        </row>
        <row r="69">
          <cell r="D69">
            <v>6</v>
          </cell>
        </row>
        <row r="70">
          <cell r="D70">
            <v>10</v>
          </cell>
        </row>
        <row r="71">
          <cell r="D71">
            <v>5</v>
          </cell>
        </row>
        <row r="72">
          <cell r="D72">
            <v>12</v>
          </cell>
        </row>
        <row r="73">
          <cell r="D73">
            <v>7</v>
          </cell>
        </row>
        <row r="74">
          <cell r="D74">
            <v>9</v>
          </cell>
        </row>
        <row r="75">
          <cell r="D75">
            <v>9</v>
          </cell>
        </row>
        <row r="76">
          <cell r="D76">
            <v>4</v>
          </cell>
        </row>
        <row r="77">
          <cell r="D77">
            <v>10</v>
          </cell>
        </row>
        <row r="78">
          <cell r="D78">
            <v>8</v>
          </cell>
        </row>
        <row r="79">
          <cell r="D79">
            <v>7</v>
          </cell>
        </row>
        <row r="80">
          <cell r="D80">
            <v>6</v>
          </cell>
        </row>
        <row r="81">
          <cell r="D81">
            <v>7</v>
          </cell>
        </row>
        <row r="82">
          <cell r="D82">
            <v>8</v>
          </cell>
        </row>
        <row r="83">
          <cell r="D83">
            <v>7</v>
          </cell>
        </row>
        <row r="84">
          <cell r="D84">
            <v>11</v>
          </cell>
        </row>
        <row r="85">
          <cell r="D85">
            <v>6</v>
          </cell>
        </row>
        <row r="86">
          <cell r="D86">
            <v>9</v>
          </cell>
        </row>
        <row r="87">
          <cell r="D87">
            <v>4</v>
          </cell>
        </row>
        <row r="88">
          <cell r="D88">
            <v>5</v>
          </cell>
        </row>
        <row r="89">
          <cell r="D89">
            <v>2</v>
          </cell>
        </row>
        <row r="90">
          <cell r="D90">
            <v>7</v>
          </cell>
        </row>
        <row r="91">
          <cell r="D91">
            <v>4</v>
          </cell>
        </row>
        <row r="92">
          <cell r="D92">
            <v>9</v>
          </cell>
        </row>
        <row r="93">
          <cell r="D93">
            <v>7</v>
          </cell>
        </row>
        <row r="94">
          <cell r="D94">
            <v>2</v>
          </cell>
        </row>
        <row r="95">
          <cell r="D95">
            <v>8</v>
          </cell>
        </row>
        <row r="96">
          <cell r="D96">
            <v>10</v>
          </cell>
        </row>
        <row r="97">
          <cell r="D97">
            <v>8</v>
          </cell>
        </row>
        <row r="98">
          <cell r="D98">
            <v>3</v>
          </cell>
        </row>
        <row r="99">
          <cell r="D99">
            <v>10</v>
          </cell>
        </row>
        <row r="100">
          <cell r="D100">
            <v>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ECDF-3114-4765-BEBE-2165A8218362}">
  <sheetPr codeName="Sheet5"/>
  <dimension ref="B3:D26"/>
  <sheetViews>
    <sheetView showGridLines="0" workbookViewId="0">
      <selection activeCell="D12" sqref="D12"/>
    </sheetView>
  </sheetViews>
  <sheetFormatPr defaultRowHeight="12.75"/>
  <cols>
    <col min="1" max="1" width="9.140625" style="107"/>
    <col min="2" max="2" width="4.42578125" style="107" customWidth="1"/>
    <col min="3" max="3" width="2.42578125" style="107" customWidth="1"/>
    <col min="4" max="16384" width="9.140625" style="107"/>
  </cols>
  <sheetData>
    <row r="3" spans="2:4" ht="23.25">
      <c r="B3" s="106" t="s">
        <v>203</v>
      </c>
    </row>
    <row r="5" spans="2:4" ht="15.75">
      <c r="B5" s="108" t="s">
        <v>204</v>
      </c>
    </row>
    <row r="6" spans="2:4" ht="18.75">
      <c r="B6" s="109" t="s">
        <v>205</v>
      </c>
    </row>
    <row r="7" spans="2:4" ht="18.75">
      <c r="B7" s="109"/>
    </row>
    <row r="8" spans="2:4" ht="21">
      <c r="B8" s="110" t="s">
        <v>207</v>
      </c>
    </row>
    <row r="9" spans="2:4" ht="21">
      <c r="B9" s="111" t="s">
        <v>206</v>
      </c>
      <c r="C9" s="112" t="s">
        <v>210</v>
      </c>
    </row>
    <row r="10" spans="2:4" ht="21">
      <c r="B10" s="111"/>
      <c r="C10" s="111" t="s">
        <v>206</v>
      </c>
      <c r="D10" s="112" t="s">
        <v>208</v>
      </c>
    </row>
    <row r="11" spans="2:4" ht="21">
      <c r="B11" s="111"/>
      <c r="C11" s="111" t="s">
        <v>206</v>
      </c>
      <c r="D11" s="112" t="s">
        <v>209</v>
      </c>
    </row>
    <row r="12" spans="2:4" ht="21">
      <c r="C12" s="113"/>
    </row>
    <row r="13" spans="2:4" ht="21">
      <c r="C13" s="114"/>
    </row>
    <row r="14" spans="2:4" ht="21">
      <c r="C14" s="113"/>
    </row>
    <row r="15" spans="2:4" ht="21">
      <c r="B15" s="111" t="s">
        <v>206</v>
      </c>
      <c r="C15" s="112"/>
    </row>
    <row r="16" spans="2:4" ht="21">
      <c r="B16" s="111" t="s">
        <v>206</v>
      </c>
      <c r="C16" s="112"/>
    </row>
    <row r="17" spans="2:3" ht="21">
      <c r="B17" s="111" t="s">
        <v>206</v>
      </c>
      <c r="C17" s="112"/>
    </row>
    <row r="18" spans="2:3" ht="21">
      <c r="B18" s="112"/>
      <c r="C18" s="113"/>
    </row>
    <row r="19" spans="2:3" ht="21">
      <c r="B19" s="112"/>
      <c r="C19" s="112"/>
    </row>
    <row r="20" spans="2:3" ht="21">
      <c r="B20" s="112"/>
      <c r="C20" s="112"/>
    </row>
    <row r="21" spans="2:3" ht="21">
      <c r="B21" s="112"/>
      <c r="C21" s="112"/>
    </row>
    <row r="22" spans="2:3" ht="21">
      <c r="B22" s="112"/>
      <c r="C22" s="112"/>
    </row>
    <row r="23" spans="2:3" ht="21">
      <c r="B23" s="112"/>
      <c r="C23" s="112"/>
    </row>
    <row r="24" spans="2:3" ht="21">
      <c r="B24" s="112"/>
    </row>
    <row r="25" spans="2:3" ht="21">
      <c r="B25" s="112"/>
    </row>
    <row r="26" spans="2:3" ht="21">
      <c r="B26" s="112"/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74DC-EE38-4BED-A649-55FD135129B2}">
  <dimension ref="A1:O16"/>
  <sheetViews>
    <sheetView topLeftCell="A4" workbookViewId="0">
      <selection activeCell="F15" sqref="F15"/>
    </sheetView>
  </sheetViews>
  <sheetFormatPr defaultColWidth="8.7109375" defaultRowHeight="15.75"/>
  <cols>
    <col min="1" max="2" width="8.7109375" style="36"/>
    <col min="3" max="3" width="14" style="36" customWidth="1"/>
    <col min="4" max="4" width="16" style="36" customWidth="1"/>
    <col min="5" max="5" width="13.85546875" style="36" customWidth="1"/>
    <col min="6" max="6" width="17" style="36" customWidth="1"/>
    <col min="7" max="16384" width="8.7109375" style="36"/>
  </cols>
  <sheetData>
    <row r="1" spans="1:15" ht="18.75">
      <c r="A1" s="88" t="s">
        <v>162</v>
      </c>
    </row>
    <row r="7" spans="1:15" ht="78.75">
      <c r="C7" s="53" t="s">
        <v>122</v>
      </c>
      <c r="D7" s="53" t="s">
        <v>123</v>
      </c>
      <c r="E7" s="53" t="s">
        <v>160</v>
      </c>
      <c r="F7" s="53" t="s">
        <v>124</v>
      </c>
    </row>
    <row r="8" spans="1:15">
      <c r="C8" s="54">
        <v>43198.375</v>
      </c>
      <c r="D8" s="54">
        <v>43198.569444444445</v>
      </c>
      <c r="E8" s="55">
        <f>D8-C8</f>
        <v>0.19444444444525288</v>
      </c>
      <c r="F8" s="84">
        <f>TIME(HOUR(E8), MROUND(MINUTE(E8)+SECOND(E8)/60,6),0)</f>
        <v>0.19583333333333333</v>
      </c>
      <c r="H8" s="36" t="str">
        <f ca="1">_xlfn.FORMULATEXT(F8)</f>
        <v>=TIME(HOUR(E8), MROUND(MINUTE(E8)+SECOND(E8)/60,6),0)</v>
      </c>
    </row>
    <row r="9" spans="1:15">
      <c r="C9" s="54">
        <v>43198.375</v>
      </c>
      <c r="D9" s="54">
        <v>43198.574305555558</v>
      </c>
      <c r="E9" s="55">
        <f t="shared" ref="E9:E12" si="0">D9-C9</f>
        <v>0.1993055555576575</v>
      </c>
      <c r="F9" s="84">
        <f t="shared" ref="F9:F12" si="1">TIME(HOUR(E9), MROUND(MINUTE(E9)+SECOND(E9)/60,6),0)</f>
        <v>0.19999999999999998</v>
      </c>
    </row>
    <row r="10" spans="1:15" ht="18.75">
      <c r="C10" s="54">
        <v>43198.375</v>
      </c>
      <c r="D10" s="54">
        <v>43198.577777777777</v>
      </c>
      <c r="E10" s="55">
        <f t="shared" si="0"/>
        <v>0.20277777777664596</v>
      </c>
      <c r="F10" s="84">
        <f t="shared" si="1"/>
        <v>0.20416666666666669</v>
      </c>
      <c r="I10" s="89" t="s">
        <v>163</v>
      </c>
      <c r="L10" s="91" t="s">
        <v>164</v>
      </c>
      <c r="O10" s="90" t="s">
        <v>165</v>
      </c>
    </row>
    <row r="11" spans="1:15">
      <c r="C11" s="54">
        <v>43198.375</v>
      </c>
      <c r="D11" s="54">
        <v>43198.579861111109</v>
      </c>
      <c r="E11" s="55">
        <f t="shared" si="0"/>
        <v>0.20486111110949423</v>
      </c>
      <c r="F11" s="84">
        <f t="shared" si="1"/>
        <v>0.20416666666666669</v>
      </c>
    </row>
    <row r="12" spans="1:15">
      <c r="C12" s="54">
        <v>43198.375</v>
      </c>
      <c r="D12" s="54">
        <v>43198.581944444442</v>
      </c>
      <c r="E12" s="55">
        <f t="shared" si="0"/>
        <v>0.2069444444423425</v>
      </c>
      <c r="F12" s="84">
        <f t="shared" si="1"/>
        <v>0.20833333333333334</v>
      </c>
    </row>
    <row r="13" spans="1:15">
      <c r="I13" s="36" t="s">
        <v>161</v>
      </c>
    </row>
    <row r="16" spans="1:15" ht="18.75">
      <c r="I16" s="87" t="s">
        <v>125</v>
      </c>
    </row>
  </sheetData>
  <pageMargins left="0.45" right="0.45" top="0.5" bottom="0.5" header="0.3" footer="0.25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32C3-512A-41C9-8FC6-EC24794B2EF2}">
  <sheetPr codeName="Sheet1"/>
  <dimension ref="A1:I71"/>
  <sheetViews>
    <sheetView zoomScale="85" workbookViewId="0">
      <selection activeCell="D3" sqref="D3"/>
    </sheetView>
  </sheetViews>
  <sheetFormatPr defaultColWidth="9" defaultRowHeight="18.75"/>
  <cols>
    <col min="1" max="1" width="40.28515625" style="7" customWidth="1"/>
    <col min="2" max="2" width="10.140625" style="7" bestFit="1" customWidth="1"/>
    <col min="3" max="3" width="19" style="7" customWidth="1"/>
    <col min="4" max="4" width="28.5703125" style="7" bestFit="1" customWidth="1"/>
    <col min="5" max="5" width="10.28515625" style="7" bestFit="1" customWidth="1"/>
    <col min="6" max="6" width="9" style="7"/>
    <col min="7" max="7" width="17" style="7" customWidth="1"/>
    <col min="8" max="16384" width="9" style="7"/>
  </cols>
  <sheetData>
    <row r="1" spans="1:9">
      <c r="A1" s="6" t="s">
        <v>0</v>
      </c>
    </row>
    <row r="4" spans="1:9">
      <c r="B4" s="7" t="s">
        <v>1</v>
      </c>
      <c r="G4" s="21"/>
    </row>
    <row r="5" spans="1:9">
      <c r="B5" s="8" t="s">
        <v>2</v>
      </c>
      <c r="C5" s="100" t="s">
        <v>184</v>
      </c>
      <c r="D5" s="10"/>
      <c r="G5" s="11"/>
    </row>
    <row r="6" spans="1:9">
      <c r="B6" s="8" t="s">
        <v>3</v>
      </c>
      <c r="C6" s="10">
        <v>44152</v>
      </c>
    </row>
    <row r="8" spans="1:9">
      <c r="B8" s="8" t="s">
        <v>2</v>
      </c>
      <c r="C8" s="28">
        <v>44152</v>
      </c>
    </row>
    <row r="9" spans="1:9">
      <c r="B9" s="8" t="s">
        <v>3</v>
      </c>
      <c r="C9" s="11">
        <v>44152</v>
      </c>
    </row>
    <row r="11" spans="1:9">
      <c r="B11" s="12" t="s">
        <v>185</v>
      </c>
    </row>
    <row r="12" spans="1:9">
      <c r="C12" s="21">
        <v>44322</v>
      </c>
      <c r="E12" s="7">
        <f>C12+1</f>
        <v>44323</v>
      </c>
      <c r="F12" s="7" t="s">
        <v>186</v>
      </c>
    </row>
    <row r="13" spans="1:9">
      <c r="C13" s="21">
        <v>44152</v>
      </c>
      <c r="E13" s="7">
        <v>43957</v>
      </c>
      <c r="F13" s="7" t="s">
        <v>187</v>
      </c>
    </row>
    <row r="14" spans="1:9">
      <c r="E14"/>
    </row>
    <row r="15" spans="1:9">
      <c r="B15" s="12" t="s">
        <v>5</v>
      </c>
    </row>
    <row r="16" spans="1:9">
      <c r="B16" s="7" t="s">
        <v>6</v>
      </c>
      <c r="C16" s="11">
        <v>43957</v>
      </c>
      <c r="I16" s="9"/>
    </row>
    <row r="17" spans="1:5">
      <c r="C17" s="11">
        <v>44336</v>
      </c>
    </row>
    <row r="18" spans="1:5">
      <c r="C18" s="7">
        <f>C17-C16</f>
        <v>379</v>
      </c>
      <c r="E18" s="7" t="s">
        <v>188</v>
      </c>
    </row>
    <row r="20" spans="1:5">
      <c r="A20" s="7" t="s">
        <v>7</v>
      </c>
    </row>
    <row r="22" spans="1:5">
      <c r="B22" s="8" t="s">
        <v>8</v>
      </c>
      <c r="C22" s="28">
        <v>44361</v>
      </c>
    </row>
    <row r="23" spans="1:5">
      <c r="B23" s="8" t="s">
        <v>3</v>
      </c>
      <c r="C23" s="11">
        <v>44361</v>
      </c>
    </row>
    <row r="25" spans="1:5">
      <c r="B25" s="8" t="s">
        <v>8</v>
      </c>
      <c r="C25" s="92">
        <v>44040</v>
      </c>
      <c r="D25" s="13"/>
    </row>
    <row r="26" spans="1:5">
      <c r="B26" s="8" t="s">
        <v>3</v>
      </c>
      <c r="C26" s="13">
        <v>44040</v>
      </c>
    </row>
    <row r="27" spans="1:5">
      <c r="B27" s="8"/>
      <c r="C27" s="13" t="s">
        <v>4</v>
      </c>
    </row>
    <row r="29" spans="1:5">
      <c r="B29" s="12" t="s">
        <v>189</v>
      </c>
    </row>
    <row r="30" spans="1:5">
      <c r="B30" s="12" t="s">
        <v>190</v>
      </c>
      <c r="D30" s="8" t="s">
        <v>191</v>
      </c>
    </row>
    <row r="31" spans="1:5">
      <c r="B31" s="12" t="s">
        <v>9</v>
      </c>
      <c r="C31" s="8">
        <v>1</v>
      </c>
      <c r="D31" s="29">
        <v>1</v>
      </c>
    </row>
    <row r="32" spans="1:5">
      <c r="C32" s="8">
        <v>2</v>
      </c>
      <c r="D32" s="29">
        <v>2</v>
      </c>
    </row>
    <row r="33" spans="1:7">
      <c r="C33" s="8">
        <v>3</v>
      </c>
      <c r="D33" s="29">
        <v>3</v>
      </c>
      <c r="G33" s="32"/>
    </row>
    <row r="34" spans="1:7">
      <c r="C34" s="8">
        <v>4</v>
      </c>
      <c r="D34" s="29">
        <v>4</v>
      </c>
      <c r="G34" s="32"/>
    </row>
    <row r="35" spans="1:7">
      <c r="C35" s="8">
        <v>5</v>
      </c>
      <c r="D35" s="29">
        <v>5</v>
      </c>
    </row>
    <row r="38" spans="1:7">
      <c r="D38" s="8" t="s">
        <v>191</v>
      </c>
      <c r="G38" s="9"/>
    </row>
    <row r="39" spans="1:7">
      <c r="B39" s="12" t="s">
        <v>193</v>
      </c>
      <c r="C39" s="8">
        <v>43946</v>
      </c>
      <c r="D39" s="29">
        <v>43946</v>
      </c>
      <c r="G39" s="11"/>
    </row>
    <row r="40" spans="1:7">
      <c r="B40" s="12" t="s">
        <v>192</v>
      </c>
      <c r="C40" s="8">
        <v>43947</v>
      </c>
      <c r="D40" s="29">
        <v>43947</v>
      </c>
    </row>
    <row r="43" spans="1:7">
      <c r="A43" s="7" t="s">
        <v>194</v>
      </c>
      <c r="G43" s="9"/>
    </row>
    <row r="44" spans="1:7">
      <c r="B44" s="12" t="s">
        <v>193</v>
      </c>
      <c r="C44" s="11">
        <v>44182</v>
      </c>
    </row>
    <row r="45" spans="1:7">
      <c r="B45" s="7" t="s">
        <v>11</v>
      </c>
      <c r="C45" s="11">
        <v>44196</v>
      </c>
    </row>
    <row r="47" spans="1:7">
      <c r="B47" s="12" t="s">
        <v>195</v>
      </c>
      <c r="C47" s="7">
        <f>C45-C44</f>
        <v>14</v>
      </c>
      <c r="E47" s="7" t="str">
        <f ca="1">_xlfn.FORMULATEXT(C47)</f>
        <v>=C45-C44</v>
      </c>
    </row>
    <row r="50" spans="1:7">
      <c r="A50" s="7" t="s">
        <v>12</v>
      </c>
      <c r="B50" s="8" t="s">
        <v>8</v>
      </c>
      <c r="C50" s="14" t="s">
        <v>13</v>
      </c>
    </row>
    <row r="51" spans="1:7" ht="23.25">
      <c r="A51" s="7" t="s">
        <v>15</v>
      </c>
      <c r="B51" s="8" t="s">
        <v>3</v>
      </c>
      <c r="C51" s="102">
        <f ca="1">NOW()</f>
        <v>45823.599144444444</v>
      </c>
      <c r="D51" s="101" t="s">
        <v>13</v>
      </c>
      <c r="G51" s="15"/>
    </row>
    <row r="54" spans="1:7">
      <c r="B54" s="8" t="s">
        <v>8</v>
      </c>
      <c r="C54" s="16" t="s">
        <v>14</v>
      </c>
      <c r="E54" s="9" t="s">
        <v>196</v>
      </c>
      <c r="G54" s="11"/>
    </row>
    <row r="55" spans="1:7">
      <c r="A55" s="7" t="s">
        <v>16</v>
      </c>
      <c r="B55" s="8" t="s">
        <v>3</v>
      </c>
      <c r="C55" s="11">
        <f ca="1">TODAY()</f>
        <v>45823</v>
      </c>
      <c r="E55" s="103" t="s">
        <v>197</v>
      </c>
    </row>
    <row r="56" spans="1:7">
      <c r="E56" s="9" t="s">
        <v>198</v>
      </c>
    </row>
    <row r="57" spans="1:7">
      <c r="E57" s="7" t="s">
        <v>199</v>
      </c>
    </row>
    <row r="58" spans="1:7">
      <c r="A58" s="7" t="s">
        <v>17</v>
      </c>
    </row>
    <row r="59" spans="1:7">
      <c r="A59" s="24" t="s">
        <v>18</v>
      </c>
      <c r="C59" s="7">
        <f ca="1">NOW()</f>
        <v>45823.599144444444</v>
      </c>
    </row>
    <row r="61" spans="1:7">
      <c r="A61" s="7" t="s">
        <v>19</v>
      </c>
      <c r="C61" s="7">
        <v>44177.5</v>
      </c>
    </row>
    <row r="62" spans="1:7">
      <c r="C62" s="104">
        <v>44177.5</v>
      </c>
    </row>
    <row r="63" spans="1:7">
      <c r="C63" s="17">
        <v>44177.5</v>
      </c>
    </row>
    <row r="66" spans="1:5">
      <c r="A66" s="7" t="s">
        <v>79</v>
      </c>
    </row>
    <row r="67" spans="1:5">
      <c r="A67" s="7" t="s">
        <v>80</v>
      </c>
      <c r="C67" s="14" t="s">
        <v>81</v>
      </c>
      <c r="E67" s="9" t="s">
        <v>200</v>
      </c>
    </row>
    <row r="68" spans="1:5">
      <c r="E68" s="7" t="s">
        <v>201</v>
      </c>
    </row>
    <row r="69" spans="1:5" ht="30.75" customHeight="1">
      <c r="A69" s="7" t="s">
        <v>82</v>
      </c>
      <c r="C69" s="29">
        <f>DATEVALUE(C67)</f>
        <v>44343</v>
      </c>
      <c r="E69" s="7" t="str">
        <f ca="1">_xlfn.FORMULATEXT(C69)</f>
        <v>=DATEVALUE(C67)</v>
      </c>
    </row>
    <row r="70" spans="1:5">
      <c r="C70" s="29"/>
    </row>
    <row r="71" spans="1:5">
      <c r="C71" s="14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0C44-A3B6-4C5A-8039-A4E97E14C683}">
  <sheetPr codeName="Sheet2"/>
  <dimension ref="A1:K64"/>
  <sheetViews>
    <sheetView tabSelected="1" topLeftCell="A24" zoomScale="115" zoomScaleNormal="115" workbookViewId="0">
      <selection activeCell="A24" sqref="A24"/>
    </sheetView>
  </sheetViews>
  <sheetFormatPr defaultRowHeight="15"/>
  <cols>
    <col min="2" max="3" width="12.85546875" customWidth="1"/>
    <col min="4" max="4" width="12" customWidth="1"/>
    <col min="5" max="5" width="9.42578125" customWidth="1"/>
  </cols>
  <sheetData>
    <row r="1" spans="1:10">
      <c r="A1" s="26" t="s">
        <v>166</v>
      </c>
    </row>
    <row r="4" spans="1:10">
      <c r="C4" t="s">
        <v>31</v>
      </c>
      <c r="D4" s="1">
        <v>44165</v>
      </c>
      <c r="J4" t="s">
        <v>168</v>
      </c>
    </row>
    <row r="5" spans="1:10">
      <c r="G5" s="33" t="s">
        <v>83</v>
      </c>
      <c r="J5" t="s">
        <v>169</v>
      </c>
    </row>
    <row r="6" spans="1:10">
      <c r="C6" t="s">
        <v>20</v>
      </c>
      <c r="D6" s="19" t="s">
        <v>50</v>
      </c>
      <c r="E6" s="2" t="s">
        <v>33</v>
      </c>
      <c r="G6" s="34" t="s">
        <v>84</v>
      </c>
    </row>
    <row r="7" spans="1:10">
      <c r="B7" t="s">
        <v>21</v>
      </c>
      <c r="C7" s="1">
        <v>44150</v>
      </c>
      <c r="D7" s="18">
        <v>1254</v>
      </c>
      <c r="E7">
        <f t="shared" ref="E7:E11" si="0">$D$4-C7</f>
        <v>15</v>
      </c>
      <c r="G7" s="20">
        <f>IF(E7&gt;30,D7,0)</f>
        <v>0</v>
      </c>
      <c r="J7" t="str">
        <f ca="1">_xlfn.FORMULATEXT(G7)</f>
        <v>=IF(E7&gt;30,D7,0)</v>
      </c>
    </row>
    <row r="8" spans="1:10">
      <c r="B8" t="s">
        <v>22</v>
      </c>
      <c r="C8" s="1">
        <v>44099</v>
      </c>
      <c r="D8" s="18">
        <v>3654</v>
      </c>
      <c r="E8">
        <f t="shared" si="0"/>
        <v>66</v>
      </c>
      <c r="G8" s="20">
        <f t="shared" ref="G8:G11" si="1">IF(E8&gt;30,D8,0)</f>
        <v>3654</v>
      </c>
    </row>
    <row r="9" spans="1:10">
      <c r="B9" t="s">
        <v>23</v>
      </c>
      <c r="C9" s="1">
        <v>44055</v>
      </c>
      <c r="D9" s="18">
        <v>452</v>
      </c>
      <c r="E9">
        <f t="shared" si="0"/>
        <v>110</v>
      </c>
      <c r="G9" s="20">
        <f t="shared" si="1"/>
        <v>452</v>
      </c>
    </row>
    <row r="10" spans="1:10">
      <c r="B10" t="s">
        <v>24</v>
      </c>
      <c r="C10" s="1">
        <v>44158</v>
      </c>
      <c r="D10" s="18">
        <v>2586</v>
      </c>
      <c r="E10">
        <f t="shared" si="0"/>
        <v>7</v>
      </c>
      <c r="G10" s="20">
        <f t="shared" si="1"/>
        <v>0</v>
      </c>
    </row>
    <row r="11" spans="1:10">
      <c r="B11" t="s">
        <v>25</v>
      </c>
      <c r="C11" s="1">
        <v>44012</v>
      </c>
      <c r="D11" s="18">
        <v>4075</v>
      </c>
      <c r="E11">
        <f t="shared" si="0"/>
        <v>153</v>
      </c>
      <c r="G11" s="20">
        <f t="shared" si="1"/>
        <v>4075</v>
      </c>
    </row>
    <row r="15" spans="1:10">
      <c r="C15" t="s">
        <v>31</v>
      </c>
      <c r="D15" s="1">
        <v>44165</v>
      </c>
    </row>
    <row r="17" spans="2:11" ht="16.5" customHeight="1">
      <c r="C17" s="22" t="s">
        <v>32</v>
      </c>
      <c r="E17" t="s">
        <v>34</v>
      </c>
      <c r="J17" t="s">
        <v>170</v>
      </c>
    </row>
    <row r="18" spans="2:11">
      <c r="B18" t="s">
        <v>26</v>
      </c>
      <c r="C18" s="1">
        <v>42319</v>
      </c>
      <c r="D18">
        <f>$D$15-C18</f>
        <v>1846</v>
      </c>
      <c r="E18">
        <f>D18/365</f>
        <v>5.0575342465753428</v>
      </c>
      <c r="G18" t="str">
        <f ca="1">_xlfn.FORMULATEXT(D18)</f>
        <v>=$D$15-C18</v>
      </c>
      <c r="J18" s="95" t="s">
        <v>171</v>
      </c>
    </row>
    <row r="19" spans="2:11">
      <c r="B19" t="s">
        <v>27</v>
      </c>
      <c r="C19" s="1">
        <v>41802</v>
      </c>
      <c r="D19">
        <f t="shared" ref="D19:D22" si="2">$D$15-C19</f>
        <v>2363</v>
      </c>
      <c r="E19">
        <f t="shared" ref="E19:E22" si="3">D19/365</f>
        <v>6.4739726027397264</v>
      </c>
      <c r="J19" s="95" t="s">
        <v>172</v>
      </c>
    </row>
    <row r="20" spans="2:11">
      <c r="B20" t="s">
        <v>28</v>
      </c>
      <c r="C20" s="1">
        <v>40402</v>
      </c>
      <c r="D20">
        <f t="shared" si="2"/>
        <v>3763</v>
      </c>
      <c r="E20">
        <f t="shared" si="3"/>
        <v>10.30958904109589</v>
      </c>
      <c r="J20" t="s">
        <v>173</v>
      </c>
    </row>
    <row r="21" spans="2:11">
      <c r="B21" t="s">
        <v>29</v>
      </c>
      <c r="C21" s="1">
        <v>40569</v>
      </c>
      <c r="D21">
        <f t="shared" si="2"/>
        <v>3596</v>
      </c>
      <c r="E21">
        <f t="shared" si="3"/>
        <v>9.8520547945205479</v>
      </c>
      <c r="G21" t="s">
        <v>35</v>
      </c>
      <c r="J21" s="95" t="s">
        <v>174</v>
      </c>
    </row>
    <row r="22" spans="2:11">
      <c r="B22" t="s">
        <v>30</v>
      </c>
      <c r="C22" s="1">
        <v>39933</v>
      </c>
      <c r="D22">
        <f t="shared" si="2"/>
        <v>4232</v>
      </c>
      <c r="E22">
        <f t="shared" si="3"/>
        <v>11.594520547945205</v>
      </c>
      <c r="G22" t="s">
        <v>58</v>
      </c>
      <c r="J22" t="s">
        <v>175</v>
      </c>
    </row>
    <row r="23" spans="2:11">
      <c r="G23" t="s">
        <v>54</v>
      </c>
      <c r="J23" s="96" t="s">
        <v>176</v>
      </c>
    </row>
    <row r="24" spans="2:11" ht="19.149999999999999" customHeight="1">
      <c r="G24" s="27" t="s">
        <v>53</v>
      </c>
    </row>
    <row r="25" spans="2:11">
      <c r="C25" s="22" t="s">
        <v>32</v>
      </c>
      <c r="D25" s="98" t="s">
        <v>181</v>
      </c>
      <c r="E25" s="25" t="s">
        <v>55</v>
      </c>
    </row>
    <row r="26" spans="2:11">
      <c r="B26" t="s">
        <v>26</v>
      </c>
      <c r="C26" s="1">
        <v>42319</v>
      </c>
      <c r="D26" s="99">
        <f>$D$15-C26</f>
        <v>1846</v>
      </c>
      <c r="E26" s="3">
        <f>DATEDIF(C26,$D$15,"m")</f>
        <v>60</v>
      </c>
      <c r="G26" t="str">
        <f ca="1">_xlfn.FORMULATEXT(E26)</f>
        <v>=DATEDIF(C26,$D$15,"m")</v>
      </c>
    </row>
    <row r="27" spans="2:11">
      <c r="B27" t="s">
        <v>27</v>
      </c>
      <c r="C27" s="1">
        <v>41802</v>
      </c>
      <c r="D27" s="99">
        <f t="shared" ref="D27:D30" si="4">$D$15-C27</f>
        <v>2363</v>
      </c>
      <c r="E27" s="3">
        <f t="shared" ref="E27:E30" si="5">DATEDIF(C27,$D$15,"m")</f>
        <v>77</v>
      </c>
    </row>
    <row r="28" spans="2:11">
      <c r="B28" t="s">
        <v>28</v>
      </c>
      <c r="C28" s="1">
        <v>40402</v>
      </c>
      <c r="D28" s="99">
        <f t="shared" si="4"/>
        <v>3763</v>
      </c>
      <c r="E28" s="3">
        <f t="shared" si="5"/>
        <v>123</v>
      </c>
      <c r="K28" t="s">
        <v>177</v>
      </c>
    </row>
    <row r="29" spans="2:11">
      <c r="B29" t="s">
        <v>29</v>
      </c>
      <c r="C29" s="1">
        <v>40569</v>
      </c>
      <c r="D29" s="99">
        <f t="shared" si="4"/>
        <v>3596</v>
      </c>
      <c r="E29" s="3">
        <f t="shared" si="5"/>
        <v>118</v>
      </c>
    </row>
    <row r="30" spans="2:11">
      <c r="B30" t="s">
        <v>30</v>
      </c>
      <c r="C30" s="1">
        <v>39933</v>
      </c>
      <c r="D30" s="99">
        <f t="shared" si="4"/>
        <v>4232</v>
      </c>
      <c r="E30" s="3">
        <f t="shared" si="5"/>
        <v>139</v>
      </c>
    </row>
    <row r="31" spans="2:11" ht="26.25">
      <c r="G31" s="23" t="s">
        <v>57</v>
      </c>
    </row>
    <row r="33" spans="2:11">
      <c r="C33" s="22" t="s">
        <v>32</v>
      </c>
      <c r="D33" s="98" t="s">
        <v>181</v>
      </c>
      <c r="E33" s="25" t="s">
        <v>56</v>
      </c>
    </row>
    <row r="34" spans="2:11">
      <c r="B34" t="s">
        <v>26</v>
      </c>
      <c r="C34" s="1">
        <v>42319</v>
      </c>
      <c r="D34" s="99">
        <f>$D$15-C34</f>
        <v>1846</v>
      </c>
      <c r="E34" s="3">
        <f>DATEDIF(C34,$D$15,"y")</f>
        <v>5</v>
      </c>
      <c r="G34" t="str">
        <f ca="1">_xlfn.FORMULATEXT(E34)</f>
        <v>=DATEDIF(C34,$D$15,"y")</v>
      </c>
    </row>
    <row r="35" spans="2:11">
      <c r="B35" t="s">
        <v>27</v>
      </c>
      <c r="C35" s="1">
        <v>41802</v>
      </c>
      <c r="D35" s="99">
        <f t="shared" ref="D35:D38" si="6">$D$15-C35</f>
        <v>2363</v>
      </c>
      <c r="E35" s="3">
        <f t="shared" ref="E35:E38" si="7">DATEDIF(C35,$D$15,"y")</f>
        <v>6</v>
      </c>
    </row>
    <row r="36" spans="2:11">
      <c r="B36" t="s">
        <v>28</v>
      </c>
      <c r="C36" s="1">
        <v>40402</v>
      </c>
      <c r="D36" s="99">
        <f t="shared" si="6"/>
        <v>3763</v>
      </c>
      <c r="E36" s="3">
        <f t="shared" si="7"/>
        <v>10</v>
      </c>
      <c r="K36" t="s">
        <v>178</v>
      </c>
    </row>
    <row r="37" spans="2:11">
      <c r="B37" t="s">
        <v>29</v>
      </c>
      <c r="C37" s="1">
        <v>40569</v>
      </c>
      <c r="D37" s="99">
        <f t="shared" si="6"/>
        <v>3596</v>
      </c>
      <c r="E37" s="3">
        <f t="shared" si="7"/>
        <v>9</v>
      </c>
      <c r="K37" t="s">
        <v>180</v>
      </c>
    </row>
    <row r="38" spans="2:11">
      <c r="B38" t="s">
        <v>30</v>
      </c>
      <c r="C38" s="1">
        <v>39933</v>
      </c>
      <c r="D38" s="99">
        <f t="shared" si="6"/>
        <v>4232</v>
      </c>
      <c r="E38" s="3">
        <f t="shared" si="7"/>
        <v>11</v>
      </c>
    </row>
    <row r="42" spans="2:11" ht="15.75">
      <c r="G42" s="97" t="s">
        <v>179</v>
      </c>
    </row>
    <row r="43" spans="2:11">
      <c r="C43" s="2" t="s">
        <v>10</v>
      </c>
      <c r="D43" s="1">
        <f ca="1">TODAY()</f>
        <v>45823</v>
      </c>
    </row>
    <row r="45" spans="2:11">
      <c r="C45" s="22" t="s">
        <v>32</v>
      </c>
      <c r="D45" s="98" t="s">
        <v>181</v>
      </c>
      <c r="E45" s="25" t="s">
        <v>56</v>
      </c>
    </row>
    <row r="46" spans="2:11">
      <c r="B46" t="s">
        <v>26</v>
      </c>
      <c r="C46" s="1">
        <v>42319</v>
      </c>
      <c r="D46" s="99">
        <f>$D$15-C46</f>
        <v>1846</v>
      </c>
      <c r="E46" s="3">
        <f ca="1">DATEDIF(C46,Today,"y")</f>
        <v>9</v>
      </c>
      <c r="G46" t="str">
        <f ca="1">_xlfn.FORMULATEXT(E46)</f>
        <v>=DATEDIF(C46,Today,"y")</v>
      </c>
    </row>
    <row r="47" spans="2:11">
      <c r="B47" t="s">
        <v>27</v>
      </c>
      <c r="C47" s="1">
        <v>41802</v>
      </c>
      <c r="D47" s="99">
        <f t="shared" ref="D47:D50" si="8">$D$15-C47</f>
        <v>2363</v>
      </c>
      <c r="E47" s="3">
        <f ca="1">DATEDIF(C47,Today,"y")</f>
        <v>11</v>
      </c>
    </row>
    <row r="48" spans="2:11">
      <c r="B48" t="s">
        <v>28</v>
      </c>
      <c r="C48" s="1">
        <v>40402</v>
      </c>
      <c r="D48" s="99">
        <f t="shared" si="8"/>
        <v>3763</v>
      </c>
      <c r="E48" s="3">
        <f ca="1">DATEDIF(C48,Today,"y")</f>
        <v>14</v>
      </c>
      <c r="K48" t="s">
        <v>178</v>
      </c>
    </row>
    <row r="49" spans="2:11">
      <c r="B49" t="s">
        <v>29</v>
      </c>
      <c r="C49" s="1">
        <v>40569</v>
      </c>
      <c r="D49" s="99">
        <f t="shared" si="8"/>
        <v>3596</v>
      </c>
      <c r="E49" s="3">
        <f ca="1">DATEDIF(C49,Today,"y")</f>
        <v>14</v>
      </c>
      <c r="K49" t="s">
        <v>182</v>
      </c>
    </row>
    <row r="50" spans="2:11">
      <c r="B50" t="s">
        <v>30</v>
      </c>
      <c r="C50" s="1">
        <v>39933</v>
      </c>
      <c r="D50" s="99">
        <f t="shared" si="8"/>
        <v>4232</v>
      </c>
      <c r="E50" s="3">
        <f ca="1">DATEDIF(C50,Today,"y")</f>
        <v>16</v>
      </c>
      <c r="K50" t="s">
        <v>183</v>
      </c>
    </row>
    <row r="54" spans="2:11">
      <c r="C54" t="s">
        <v>167</v>
      </c>
      <c r="D54" s="1">
        <v>43373</v>
      </c>
    </row>
    <row r="55" spans="2:11">
      <c r="J55" t="s">
        <v>223</v>
      </c>
    </row>
    <row r="56" spans="2:11">
      <c r="C56" s="22" t="s">
        <v>32</v>
      </c>
    </row>
    <row r="57" spans="2:11">
      <c r="B57" t="s">
        <v>26</v>
      </c>
      <c r="C57" s="1">
        <v>42319</v>
      </c>
      <c r="D57">
        <f>$D$15-C57</f>
        <v>1846</v>
      </c>
      <c r="F57" s="94" t="str">
        <f>DATEDIF(C57,ReportDate,"y")&amp;" years "&amp;DATEDIF(C57,ReportDate,"ym")&amp;" months "&amp;DATEDIF(C57,ReportDate,"md")&amp; " days"</f>
        <v>2 years 10 months 19 days</v>
      </c>
      <c r="J57" t="str">
        <f ca="1">_xlfn.FORMULATEXT(F57)</f>
        <v>=DATEDIF(C57,ReportDate,"y")&amp;" years "&amp;DATEDIF(C57,ReportDate,"ym")&amp;" months "&amp;DATEDIF(C57,ReportDate,"md")&amp; " days"</v>
      </c>
    </row>
    <row r="58" spans="2:11">
      <c r="B58" t="s">
        <v>27</v>
      </c>
      <c r="C58" s="1">
        <v>41802</v>
      </c>
      <c r="D58">
        <f t="shared" ref="D58:D61" si="9">$D$15-C58</f>
        <v>2363</v>
      </c>
      <c r="F58" s="94" t="str">
        <f>DATEDIF(C58,ReportDate,"y")&amp;" years "&amp;DATEDIF(C58,ReportDate,"ym")&amp;" months "&amp;DATEDIF(C58,ReportDate,"md")&amp; " days"</f>
        <v>4 years 3 months 18 days</v>
      </c>
    </row>
    <row r="59" spans="2:11">
      <c r="B59" t="s">
        <v>28</v>
      </c>
      <c r="C59" s="1">
        <v>40402</v>
      </c>
      <c r="D59">
        <f t="shared" si="9"/>
        <v>3763</v>
      </c>
      <c r="F59" s="94" t="str">
        <f>DATEDIF(C59,ReportDate,"y")&amp;" years "&amp;DATEDIF(C59,ReportDate,"ym")&amp;" months "&amp;DATEDIF(C59,ReportDate,"md")&amp; " days"</f>
        <v>8 years 1 months 18 days</v>
      </c>
      <c r="J59" t="s">
        <v>219</v>
      </c>
    </row>
    <row r="60" spans="2:11">
      <c r="B60" t="s">
        <v>29</v>
      </c>
      <c r="C60" s="1">
        <v>40569</v>
      </c>
      <c r="D60">
        <f t="shared" si="9"/>
        <v>3596</v>
      </c>
      <c r="F60" s="94" t="str">
        <f>DATEDIF(C60,ReportDate,"y")&amp;" years "&amp;DATEDIF(C60,ReportDate,"ym")&amp;" months "&amp;DATEDIF(C60,ReportDate,"md")&amp; " days"</f>
        <v>7 years 8 months 4 days</v>
      </c>
    </row>
    <row r="61" spans="2:11">
      <c r="B61" t="s">
        <v>30</v>
      </c>
      <c r="C61" s="1">
        <v>39933</v>
      </c>
      <c r="D61">
        <f t="shared" si="9"/>
        <v>4232</v>
      </c>
      <c r="F61" s="94" t="str">
        <f>DATEDIF(C61,ReportDate,"y")&amp;" years "&amp;DATEDIF(C61,ReportDate,"ym")&amp;" months "&amp;DATEDIF(C61,ReportDate,"md")&amp; " days"</f>
        <v>9 years 5 months 0 days</v>
      </c>
    </row>
    <row r="62" spans="2:11">
      <c r="J62" t="s">
        <v>220</v>
      </c>
    </row>
    <row r="63" spans="2:11">
      <c r="J63" t="s">
        <v>221</v>
      </c>
    </row>
    <row r="64" spans="2:11">
      <c r="J64" t="s">
        <v>222</v>
      </c>
    </row>
  </sheetData>
  <phoneticPr fontId="3" type="noConversion"/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245B-FED9-4435-94B9-9896E6ABB590}">
  <sheetPr codeName="Sheet4"/>
  <dimension ref="B7:L32"/>
  <sheetViews>
    <sheetView workbookViewId="0"/>
  </sheetViews>
  <sheetFormatPr defaultRowHeight="15"/>
  <cols>
    <col min="2" max="2" width="10.140625" bestFit="1" customWidth="1"/>
    <col min="3" max="3" width="12" customWidth="1"/>
    <col min="4" max="4" width="10.140625" bestFit="1" customWidth="1"/>
    <col min="6" max="6" width="10.140625" bestFit="1" customWidth="1"/>
    <col min="7" max="8" width="10.140625" customWidth="1"/>
    <col min="9" max="9" width="7.7109375" customWidth="1"/>
    <col min="10" max="10" width="12.5703125" customWidth="1"/>
    <col min="11" max="11" width="27.85546875" customWidth="1"/>
    <col min="12" max="12" width="10.42578125" customWidth="1"/>
  </cols>
  <sheetData>
    <row r="7" spans="2:12">
      <c r="I7" t="s">
        <v>132</v>
      </c>
    </row>
    <row r="8" spans="2:12">
      <c r="B8" t="s">
        <v>87</v>
      </c>
      <c r="I8" t="s">
        <v>110</v>
      </c>
    </row>
    <row r="9" spans="2:12">
      <c r="B9" t="s">
        <v>85</v>
      </c>
    </row>
    <row r="10" spans="2:12">
      <c r="I10" s="2" t="s">
        <v>108</v>
      </c>
    </row>
    <row r="11" spans="2:12">
      <c r="B11" s="5">
        <f>C11</f>
        <v>44182</v>
      </c>
      <c r="C11" s="1">
        <v>44182</v>
      </c>
      <c r="D11" s="30">
        <f>C11</f>
        <v>44182</v>
      </c>
      <c r="F11" s="1"/>
      <c r="G11" s="1"/>
      <c r="H11" s="1"/>
      <c r="I11" s="22" t="s">
        <v>109</v>
      </c>
      <c r="J11" s="22" t="s">
        <v>107</v>
      </c>
      <c r="K11" s="40" t="s">
        <v>106</v>
      </c>
      <c r="L11" s="40" t="s">
        <v>50</v>
      </c>
    </row>
    <row r="12" spans="2:12" ht="15.75">
      <c r="B12" s="5">
        <f t="shared" ref="B12:B18" si="0">C12</f>
        <v>44183</v>
      </c>
      <c r="C12" s="1">
        <v>44183</v>
      </c>
      <c r="D12" s="105">
        <f t="shared" ref="D12:D18" si="1">C12</f>
        <v>44183</v>
      </c>
      <c r="I12" s="38">
        <f>J12</f>
        <v>42376</v>
      </c>
      <c r="J12" s="39">
        <v>42376</v>
      </c>
      <c r="K12" t="s">
        <v>89</v>
      </c>
      <c r="L12" s="36">
        <v>344.98</v>
      </c>
    </row>
    <row r="13" spans="2:12" ht="15.75">
      <c r="B13" s="5">
        <f t="shared" si="0"/>
        <v>44184</v>
      </c>
      <c r="C13" s="1">
        <v>44184</v>
      </c>
      <c r="D13" s="105">
        <f t="shared" si="1"/>
        <v>44184</v>
      </c>
      <c r="I13" s="38">
        <f t="shared" ref="I13:I28" si="2">J13</f>
        <v>42376</v>
      </c>
      <c r="J13" s="39">
        <v>42376</v>
      </c>
      <c r="K13" t="s">
        <v>90</v>
      </c>
      <c r="L13" s="36">
        <v>32.47</v>
      </c>
    </row>
    <row r="14" spans="2:12" ht="15.75">
      <c r="B14" s="5">
        <f t="shared" si="0"/>
        <v>44155</v>
      </c>
      <c r="C14" s="1">
        <v>44155</v>
      </c>
      <c r="D14" s="30">
        <f t="shared" si="1"/>
        <v>44155</v>
      </c>
      <c r="I14" s="38">
        <f t="shared" si="2"/>
        <v>42376</v>
      </c>
      <c r="J14" s="39">
        <v>42376</v>
      </c>
      <c r="K14" s="37" t="s">
        <v>91</v>
      </c>
      <c r="L14" s="36">
        <v>155.71</v>
      </c>
    </row>
    <row r="15" spans="2:12" ht="15.75">
      <c r="B15" s="5">
        <f t="shared" si="0"/>
        <v>44186</v>
      </c>
      <c r="C15" s="1">
        <v>44186</v>
      </c>
      <c r="D15" s="105">
        <f t="shared" si="1"/>
        <v>44186</v>
      </c>
      <c r="I15" s="38">
        <f t="shared" si="2"/>
        <v>42377</v>
      </c>
      <c r="J15" s="39">
        <v>42377</v>
      </c>
      <c r="K15" t="s">
        <v>92</v>
      </c>
      <c r="L15" s="36">
        <v>778.92</v>
      </c>
    </row>
    <row r="16" spans="2:12" ht="15.75">
      <c r="B16" s="5">
        <f t="shared" si="0"/>
        <v>43852</v>
      </c>
      <c r="C16" s="1">
        <v>43852</v>
      </c>
      <c r="D16" s="105">
        <f t="shared" si="1"/>
        <v>43852</v>
      </c>
      <c r="I16" s="38">
        <f t="shared" si="2"/>
        <v>42377</v>
      </c>
      <c r="J16" s="39">
        <v>42377</v>
      </c>
      <c r="K16" t="s">
        <v>93</v>
      </c>
      <c r="L16" s="36">
        <v>23.27</v>
      </c>
    </row>
    <row r="17" spans="2:12" ht="15.75">
      <c r="B17" s="5">
        <f t="shared" si="0"/>
        <v>44188</v>
      </c>
      <c r="C17" s="1">
        <v>44188</v>
      </c>
      <c r="D17" s="105">
        <f t="shared" si="1"/>
        <v>44188</v>
      </c>
      <c r="I17" s="38">
        <f t="shared" si="2"/>
        <v>42377</v>
      </c>
      <c r="J17" s="39">
        <v>42377</v>
      </c>
      <c r="K17" t="s">
        <v>94</v>
      </c>
      <c r="L17" s="36">
        <v>3025.09</v>
      </c>
    </row>
    <row r="18" spans="2:12" ht="15.75">
      <c r="B18" s="5">
        <f t="shared" si="0"/>
        <v>44189</v>
      </c>
      <c r="C18" s="1">
        <v>44189</v>
      </c>
      <c r="D18" s="105">
        <f t="shared" si="1"/>
        <v>44189</v>
      </c>
      <c r="I18" s="38">
        <f t="shared" si="2"/>
        <v>42378</v>
      </c>
      <c r="J18" s="39">
        <v>42378</v>
      </c>
      <c r="K18" t="s">
        <v>95</v>
      </c>
      <c r="L18" s="36">
        <v>77.900000000000006</v>
      </c>
    </row>
    <row r="19" spans="2:12" ht="15.75">
      <c r="I19" s="38">
        <f t="shared" si="2"/>
        <v>42378</v>
      </c>
      <c r="J19" s="39">
        <v>42378</v>
      </c>
      <c r="K19" t="s">
        <v>96</v>
      </c>
      <c r="L19" s="36">
        <v>1963.48</v>
      </c>
    </row>
    <row r="20" spans="2:12" ht="15.75">
      <c r="C20" s="35" t="s">
        <v>86</v>
      </c>
      <c r="I20" s="38">
        <f t="shared" si="2"/>
        <v>42378</v>
      </c>
      <c r="J20" s="39">
        <v>42378</v>
      </c>
      <c r="K20" t="s">
        <v>97</v>
      </c>
      <c r="L20" s="36">
        <v>2868.45</v>
      </c>
    </row>
    <row r="21" spans="2:12" ht="15.75">
      <c r="I21" s="38">
        <f t="shared" si="2"/>
        <v>42381</v>
      </c>
      <c r="J21" s="39">
        <v>42381</v>
      </c>
      <c r="K21" t="s">
        <v>98</v>
      </c>
      <c r="L21" s="36">
        <v>2441.61</v>
      </c>
    </row>
    <row r="22" spans="2:12" ht="15.75">
      <c r="I22" s="38">
        <f t="shared" si="2"/>
        <v>42381</v>
      </c>
      <c r="J22" s="39">
        <v>42381</v>
      </c>
      <c r="K22" t="s">
        <v>99</v>
      </c>
      <c r="L22" s="36">
        <v>1000</v>
      </c>
    </row>
    <row r="23" spans="2:12" ht="15.75">
      <c r="B23" t="s">
        <v>88</v>
      </c>
      <c r="I23" s="38">
        <f t="shared" si="2"/>
        <v>42381</v>
      </c>
      <c r="J23" s="39">
        <v>42381</v>
      </c>
      <c r="K23" t="s">
        <v>100</v>
      </c>
      <c r="L23" s="36">
        <v>1000</v>
      </c>
    </row>
    <row r="24" spans="2:12" ht="15.75">
      <c r="I24" s="38">
        <f t="shared" si="2"/>
        <v>42381</v>
      </c>
      <c r="J24" s="39">
        <v>42381</v>
      </c>
      <c r="K24" t="s">
        <v>101</v>
      </c>
      <c r="L24" s="36">
        <v>2162.6999999999998</v>
      </c>
    </row>
    <row r="25" spans="2:12" ht="15.75">
      <c r="B25" s="2">
        <f>DAY(C25)</f>
        <v>17</v>
      </c>
      <c r="C25" s="1">
        <v>44182</v>
      </c>
      <c r="D25" s="2">
        <f>MONTH(C25)</f>
        <v>12</v>
      </c>
      <c r="I25" s="38">
        <f t="shared" si="2"/>
        <v>42384</v>
      </c>
      <c r="J25" s="39">
        <v>42384</v>
      </c>
      <c r="K25" t="s">
        <v>102</v>
      </c>
      <c r="L25" s="36">
        <v>64.95</v>
      </c>
    </row>
    <row r="26" spans="2:12" ht="15.75">
      <c r="B26" s="2">
        <f t="shared" ref="B26:B32" si="3">DAY(C26)</f>
        <v>18</v>
      </c>
      <c r="C26" s="1">
        <v>44183</v>
      </c>
      <c r="D26" s="2">
        <f t="shared" ref="D26:D32" si="4">MONTH(C26)</f>
        <v>12</v>
      </c>
      <c r="I26" s="38">
        <f t="shared" si="2"/>
        <v>42384</v>
      </c>
      <c r="J26" s="39">
        <v>42384</v>
      </c>
      <c r="K26" t="s">
        <v>103</v>
      </c>
      <c r="L26" s="36">
        <v>1077.02</v>
      </c>
    </row>
    <row r="27" spans="2:12" ht="15.75">
      <c r="B27" s="2">
        <f t="shared" si="3"/>
        <v>19</v>
      </c>
      <c r="C27" s="1">
        <v>44184</v>
      </c>
      <c r="D27" s="2">
        <f t="shared" si="4"/>
        <v>12</v>
      </c>
      <c r="I27" s="38">
        <f t="shared" si="2"/>
        <v>42384</v>
      </c>
      <c r="J27" s="39">
        <v>42384</v>
      </c>
      <c r="K27" s="37" t="s">
        <v>104</v>
      </c>
      <c r="L27" s="36">
        <v>69.28</v>
      </c>
    </row>
    <row r="28" spans="2:12" ht="15.75">
      <c r="B28" s="2">
        <f t="shared" si="3"/>
        <v>20</v>
      </c>
      <c r="C28" s="1">
        <v>44155</v>
      </c>
      <c r="D28" s="2">
        <f t="shared" si="4"/>
        <v>11</v>
      </c>
      <c r="I28" s="38">
        <f t="shared" si="2"/>
        <v>42384</v>
      </c>
      <c r="J28" s="39">
        <v>42384</v>
      </c>
      <c r="K28" s="37" t="s">
        <v>105</v>
      </c>
      <c r="L28" s="36">
        <v>226.93</v>
      </c>
    </row>
    <row r="29" spans="2:12">
      <c r="B29" s="2">
        <f t="shared" si="3"/>
        <v>21</v>
      </c>
      <c r="C29" s="1">
        <v>44186</v>
      </c>
      <c r="D29" s="2">
        <f t="shared" si="4"/>
        <v>12</v>
      </c>
    </row>
    <row r="30" spans="2:12">
      <c r="B30" s="2">
        <f t="shared" si="3"/>
        <v>22</v>
      </c>
      <c r="C30" s="1">
        <v>43852</v>
      </c>
      <c r="D30" s="2">
        <f t="shared" si="4"/>
        <v>1</v>
      </c>
    </row>
    <row r="31" spans="2:12">
      <c r="B31" s="2">
        <f t="shared" si="3"/>
        <v>23</v>
      </c>
      <c r="C31" s="1">
        <v>44188</v>
      </c>
      <c r="D31" s="2">
        <f t="shared" si="4"/>
        <v>12</v>
      </c>
    </row>
    <row r="32" spans="2:12">
      <c r="B32" s="2">
        <f t="shared" si="3"/>
        <v>24</v>
      </c>
      <c r="C32" s="1">
        <v>44189</v>
      </c>
      <c r="D32" s="2">
        <f t="shared" si="4"/>
        <v>12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F09A-4970-49F6-A121-8BB38EE3E767}">
  <dimension ref="B2:R32"/>
  <sheetViews>
    <sheetView zoomScale="110" zoomScaleNormal="110" workbookViewId="0">
      <selection activeCell="F8" sqref="F8"/>
    </sheetView>
  </sheetViews>
  <sheetFormatPr defaultRowHeight="15"/>
  <cols>
    <col min="3" max="3" width="9.140625" bestFit="1" customWidth="1"/>
    <col min="5" max="5" width="10.140625" bestFit="1" customWidth="1"/>
    <col min="6" max="6" width="13.85546875" customWidth="1"/>
    <col min="14" max="14" width="12" bestFit="1" customWidth="1"/>
  </cols>
  <sheetData>
    <row r="2" spans="2:14" ht="15.75">
      <c r="B2" s="24" t="s">
        <v>202</v>
      </c>
    </row>
    <row r="3" spans="2:14" ht="15.75">
      <c r="B3" s="24" t="s">
        <v>133</v>
      </c>
    </row>
    <row r="4" spans="2:14" ht="15.75">
      <c r="B4" s="24" t="s">
        <v>134</v>
      </c>
    </row>
    <row r="5" spans="2:14" ht="15.75">
      <c r="B5" s="24" t="s">
        <v>135</v>
      </c>
    </row>
    <row r="6" spans="2:14" ht="15.75">
      <c r="B6" s="24"/>
    </row>
    <row r="7" spans="2:14" ht="15.75">
      <c r="B7" s="85" t="s">
        <v>126</v>
      </c>
      <c r="C7" s="85" t="s">
        <v>127</v>
      </c>
      <c r="D7" s="85" t="s">
        <v>128</v>
      </c>
      <c r="E7" s="59"/>
      <c r="F7" s="58" t="s">
        <v>136</v>
      </c>
      <c r="J7" s="1"/>
    </row>
    <row r="8" spans="2:14" ht="15.75">
      <c r="B8" s="69">
        <v>12</v>
      </c>
      <c r="C8" s="69">
        <v>11</v>
      </c>
      <c r="D8" s="69">
        <v>2017</v>
      </c>
      <c r="E8" s="24"/>
      <c r="F8" s="60">
        <f>DATE(D8,B8,C8)</f>
        <v>43080</v>
      </c>
      <c r="I8" t="str">
        <f ca="1">_xlfn.FORMULATEXT(F8)</f>
        <v>=DATE(D8,B8,C8)</v>
      </c>
      <c r="J8" s="1"/>
      <c r="M8" s="61"/>
      <c r="N8" s="93"/>
    </row>
    <row r="9" spans="2:14" ht="15.75">
      <c r="B9" s="69">
        <v>5</v>
      </c>
      <c r="C9" s="69">
        <v>12</v>
      </c>
      <c r="D9" s="69">
        <v>2018</v>
      </c>
      <c r="E9" s="24"/>
      <c r="F9" s="60">
        <f t="shared" ref="F9:F18" si="0">DATE(D9,B9,C9)</f>
        <v>43232</v>
      </c>
      <c r="J9" s="1"/>
      <c r="M9" s="61"/>
      <c r="N9" s="93"/>
    </row>
    <row r="10" spans="2:14" ht="15.75">
      <c r="B10" s="69">
        <v>11</v>
      </c>
      <c r="C10" s="69">
        <v>13</v>
      </c>
      <c r="D10" s="69">
        <v>2017</v>
      </c>
      <c r="E10" s="24"/>
      <c r="F10" s="60">
        <f t="shared" si="0"/>
        <v>43052</v>
      </c>
      <c r="J10" s="1"/>
      <c r="M10" s="61"/>
      <c r="N10" s="93"/>
    </row>
    <row r="11" spans="2:14" ht="15.75">
      <c r="B11" s="69">
        <v>9</v>
      </c>
      <c r="C11" s="69">
        <v>14</v>
      </c>
      <c r="D11" s="69">
        <v>2020</v>
      </c>
      <c r="E11" s="24"/>
      <c r="F11" s="60">
        <f t="shared" si="0"/>
        <v>44088</v>
      </c>
      <c r="I11" s="24" t="s">
        <v>161</v>
      </c>
      <c r="J11" s="1"/>
      <c r="M11" s="61"/>
      <c r="N11" s="93"/>
    </row>
    <row r="12" spans="2:14" ht="15.75">
      <c r="B12" s="69">
        <v>10</v>
      </c>
      <c r="C12" s="69">
        <v>15</v>
      </c>
      <c r="D12" s="69">
        <v>2021</v>
      </c>
      <c r="E12" s="24"/>
      <c r="F12" s="60">
        <f t="shared" si="0"/>
        <v>44484</v>
      </c>
      <c r="J12" s="1"/>
      <c r="M12" s="61"/>
      <c r="N12" s="93"/>
    </row>
    <row r="13" spans="2:14" ht="15.75">
      <c r="B13" s="69">
        <v>4</v>
      </c>
      <c r="C13" s="69">
        <v>16</v>
      </c>
      <c r="D13" s="69">
        <v>2019</v>
      </c>
      <c r="E13" s="24"/>
      <c r="F13" s="60">
        <f t="shared" si="0"/>
        <v>43571</v>
      </c>
      <c r="J13" s="1"/>
      <c r="M13" s="61"/>
      <c r="N13" s="93"/>
    </row>
    <row r="14" spans="2:14" ht="15.75">
      <c r="B14" s="69">
        <v>1</v>
      </c>
      <c r="C14" s="69">
        <v>17</v>
      </c>
      <c r="D14" s="69">
        <v>2020</v>
      </c>
      <c r="E14" s="24"/>
      <c r="F14" s="60">
        <f t="shared" si="0"/>
        <v>43847</v>
      </c>
      <c r="J14" s="1"/>
      <c r="M14" s="61"/>
      <c r="N14" s="93"/>
    </row>
    <row r="15" spans="2:14" ht="15.75">
      <c r="B15" s="69">
        <v>6</v>
      </c>
      <c r="C15" s="69">
        <v>18</v>
      </c>
      <c r="D15" s="69">
        <v>2017</v>
      </c>
      <c r="E15" s="24"/>
      <c r="F15" s="60">
        <f t="shared" si="0"/>
        <v>42904</v>
      </c>
      <c r="J15" s="1"/>
      <c r="M15" s="61"/>
      <c r="N15" s="93"/>
    </row>
    <row r="16" spans="2:14" ht="15.75">
      <c r="B16" s="69">
        <v>9</v>
      </c>
      <c r="C16" s="69">
        <v>19</v>
      </c>
      <c r="D16" s="69">
        <v>2018</v>
      </c>
      <c r="E16" s="24"/>
      <c r="F16" s="60">
        <f t="shared" si="0"/>
        <v>43362</v>
      </c>
      <c r="J16" s="1"/>
      <c r="M16" s="61"/>
      <c r="N16" s="93"/>
    </row>
    <row r="17" spans="2:18" ht="15.75">
      <c r="B17" s="69">
        <v>8</v>
      </c>
      <c r="C17" s="69">
        <v>20</v>
      </c>
      <c r="D17" s="69">
        <v>2017</v>
      </c>
      <c r="E17" s="24"/>
      <c r="F17" s="60">
        <f t="shared" si="0"/>
        <v>42967</v>
      </c>
      <c r="J17" s="1"/>
      <c r="M17" s="61"/>
      <c r="N17" s="93"/>
    </row>
    <row r="18" spans="2:18" ht="15.75">
      <c r="B18" s="69">
        <v>2</v>
      </c>
      <c r="C18" s="69">
        <v>21</v>
      </c>
      <c r="D18" s="69">
        <v>2020</v>
      </c>
      <c r="E18" s="24"/>
      <c r="F18" s="60">
        <f t="shared" si="0"/>
        <v>43882</v>
      </c>
      <c r="J18" s="1"/>
      <c r="M18" s="61"/>
      <c r="N18" s="93"/>
    </row>
    <row r="19" spans="2:18" ht="15.75">
      <c r="B19" s="69"/>
      <c r="C19" s="69"/>
      <c r="D19" s="69"/>
      <c r="E19" s="24"/>
      <c r="F19" s="60"/>
      <c r="J19" s="1"/>
      <c r="M19" s="61"/>
      <c r="N19" s="61"/>
    </row>
    <row r="20" spans="2:18" ht="15.75">
      <c r="B20" s="69"/>
      <c r="C20" s="69"/>
      <c r="D20" s="69"/>
      <c r="E20" s="24"/>
      <c r="F20" s="60"/>
      <c r="J20" s="1"/>
      <c r="M20" s="61"/>
      <c r="N20" s="61"/>
    </row>
    <row r="21" spans="2:18" ht="15.75">
      <c r="B21" s="69"/>
      <c r="C21" s="69"/>
      <c r="D21" s="69"/>
      <c r="E21" s="24"/>
      <c r="F21" s="60"/>
      <c r="J21" s="1"/>
      <c r="M21" s="61"/>
      <c r="N21" s="61"/>
    </row>
    <row r="22" spans="2:18" ht="15.75">
      <c r="B22" s="86" t="s">
        <v>129</v>
      </c>
      <c r="C22" s="86" t="s">
        <v>130</v>
      </c>
      <c r="D22" s="86" t="s">
        <v>131</v>
      </c>
      <c r="F22" s="36"/>
      <c r="H22" s="36"/>
      <c r="I22" s="36"/>
      <c r="K22" s="1"/>
      <c r="N22" s="61"/>
      <c r="O22" s="61"/>
    </row>
    <row r="23" spans="2:18" ht="15.75">
      <c r="B23" s="36">
        <v>11</v>
      </c>
      <c r="C23" s="36">
        <v>14</v>
      </c>
      <c r="D23" s="36">
        <v>32</v>
      </c>
      <c r="F23" s="56">
        <f>TIME(B23,C23,D23)</f>
        <v>0.46842592592592597</v>
      </c>
      <c r="H23" s="36"/>
      <c r="I23" s="36" t="str">
        <f ca="1">_xlfn.FORMULATEXT(F23)</f>
        <v>=TIME(B23,C23,D23)</v>
      </c>
      <c r="K23" s="36"/>
      <c r="L23" s="36"/>
      <c r="M23" s="36"/>
      <c r="N23" s="36"/>
      <c r="O23" s="36"/>
      <c r="P23" s="36"/>
      <c r="Q23" s="36"/>
      <c r="R23" s="36"/>
    </row>
    <row r="24" spans="2:18" ht="15.75">
      <c r="B24" s="36"/>
      <c r="C24" s="36"/>
      <c r="D24" s="36"/>
      <c r="F24" s="56"/>
      <c r="H24" s="36"/>
      <c r="I24" s="36"/>
      <c r="K24" s="36"/>
      <c r="L24" s="36"/>
      <c r="M24" s="36"/>
      <c r="N24" s="36"/>
      <c r="O24" s="36"/>
      <c r="P24" s="36"/>
      <c r="Q24" s="36"/>
      <c r="R24" s="36"/>
    </row>
    <row r="25" spans="2:18" ht="15.75">
      <c r="B25" s="36">
        <v>11</v>
      </c>
      <c r="C25" s="36">
        <v>14</v>
      </c>
      <c r="D25" s="36">
        <v>32</v>
      </c>
      <c r="F25" s="57">
        <f>TIME(B25,C25,D25)</f>
        <v>0.46842592592592597</v>
      </c>
      <c r="H25" s="36"/>
      <c r="I25" s="36" t="str">
        <f ca="1">_xlfn.FORMULATEXT(F25)</f>
        <v>=TIME(B25,C25,D25)</v>
      </c>
      <c r="K25" s="36"/>
      <c r="L25" s="36"/>
      <c r="M25" s="36"/>
      <c r="N25" s="36"/>
      <c r="O25" s="36"/>
      <c r="P25" s="36"/>
      <c r="Q25" s="36"/>
      <c r="R25" s="36"/>
    </row>
    <row r="26" spans="2:18" ht="15.75">
      <c r="K26" s="36"/>
      <c r="P26" s="36"/>
      <c r="Q26" s="36"/>
      <c r="R26" s="36"/>
    </row>
    <row r="27" spans="2:18" ht="15.75">
      <c r="K27" s="36"/>
      <c r="L27" s="36"/>
      <c r="M27" s="36"/>
      <c r="N27" s="36"/>
      <c r="O27" s="36"/>
      <c r="P27" s="36"/>
      <c r="Q27" s="36"/>
      <c r="R27" s="36"/>
    </row>
    <row r="28" spans="2:18" ht="15.75">
      <c r="I28" s="24" t="s">
        <v>161</v>
      </c>
      <c r="J28" s="36"/>
      <c r="R28" s="36"/>
    </row>
    <row r="29" spans="2:18" ht="15.75">
      <c r="J29" s="36"/>
      <c r="R29" s="36"/>
    </row>
    <row r="30" spans="2:18" ht="15.75">
      <c r="J30" s="36"/>
      <c r="R30" s="36"/>
    </row>
    <row r="31" spans="2:18" ht="15.75">
      <c r="J31" s="36"/>
      <c r="K31" s="36"/>
      <c r="L31" s="36"/>
      <c r="M31" s="36"/>
      <c r="N31" s="36"/>
      <c r="O31" s="36"/>
      <c r="P31" s="36"/>
      <c r="Q31" s="36"/>
      <c r="R31" s="36"/>
    </row>
    <row r="32" spans="2:18" ht="15.75">
      <c r="J32" s="36"/>
      <c r="K32" s="36"/>
      <c r="L32" s="36"/>
      <c r="M32" s="36"/>
      <c r="N32" s="36"/>
      <c r="O32" s="36"/>
      <c r="P32" s="36"/>
      <c r="Q32" s="36"/>
      <c r="R32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F647-65E7-43CF-9A2B-FCC22BE0F732}">
  <sheetPr codeName="Sheet3"/>
  <dimension ref="A1:T63"/>
  <sheetViews>
    <sheetView showGridLines="0" workbookViewId="0"/>
  </sheetViews>
  <sheetFormatPr defaultRowHeight="15"/>
  <cols>
    <col min="4" max="4" width="10.7109375" customWidth="1"/>
    <col min="7" max="7" width="11.28515625" customWidth="1"/>
    <col min="8" max="8" width="9.85546875" bestFit="1" customWidth="1"/>
    <col min="9" max="9" width="12.42578125" customWidth="1"/>
    <col min="11" max="11" width="11.28515625" customWidth="1"/>
    <col min="12" max="12" width="12.42578125" customWidth="1"/>
    <col min="13" max="13" width="9.85546875" bestFit="1" customWidth="1"/>
    <col min="14" max="14" width="13.5703125" customWidth="1"/>
    <col min="16" max="16" width="11" bestFit="1" customWidth="1"/>
    <col min="19" max="19" width="13.28515625" customWidth="1"/>
  </cols>
  <sheetData>
    <row r="1" spans="1:20" ht="18">
      <c r="A1" s="4" t="s">
        <v>212</v>
      </c>
    </row>
    <row r="2" spans="1:20" ht="18">
      <c r="A2" s="4" t="s">
        <v>37</v>
      </c>
    </row>
    <row r="3" spans="1:20" ht="18">
      <c r="A3" s="4" t="s">
        <v>40</v>
      </c>
    </row>
    <row r="4" spans="1:20" ht="18">
      <c r="A4" s="4" t="s">
        <v>214</v>
      </c>
    </row>
    <row r="5" spans="1:20" ht="18">
      <c r="A5" s="4"/>
    </row>
    <row r="6" spans="1:20" ht="18">
      <c r="C6" s="4" t="s">
        <v>36</v>
      </c>
    </row>
    <row r="8" spans="1:20" ht="15.75">
      <c r="C8" s="24" t="s">
        <v>43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>
      <c r="C9" s="24" t="s">
        <v>44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.75">
      <c r="C10" s="24" t="s">
        <v>45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6.5" thickBot="1">
      <c r="C11" s="24"/>
      <c r="D11" s="24"/>
      <c r="E11" s="24"/>
      <c r="F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7.25" thickTop="1" thickBot="1">
      <c r="C12" s="62" t="s">
        <v>38</v>
      </c>
      <c r="D12" s="24"/>
      <c r="E12" s="24"/>
      <c r="F12" s="24"/>
      <c r="H12" s="63" t="s">
        <v>41</v>
      </c>
      <c r="I12" s="64">
        <v>43997</v>
      </c>
      <c r="J12" s="24"/>
      <c r="K12" s="65" t="s">
        <v>42</v>
      </c>
      <c r="L12" s="66">
        <v>24</v>
      </c>
      <c r="M12" s="24"/>
      <c r="N12" s="67">
        <f>EDATE(I12,L12)</f>
        <v>44727</v>
      </c>
      <c r="O12" s="24"/>
      <c r="P12" t="str">
        <f ca="1">_xlfn.FORMULATEXT(N12)</f>
        <v>=EDATE(I12,L12)</v>
      </c>
      <c r="Q12" s="24"/>
      <c r="R12" s="24"/>
      <c r="S12" s="24"/>
      <c r="T12" s="24"/>
    </row>
    <row r="13" spans="1:20" ht="16.5" thickTop="1">
      <c r="C13" s="62"/>
      <c r="D13" s="24"/>
      <c r="E13" s="24"/>
      <c r="F13" s="24"/>
      <c r="H13" s="24"/>
      <c r="I13" s="60"/>
      <c r="J13" s="24"/>
      <c r="K13" s="68"/>
      <c r="L13" s="69"/>
      <c r="M13" s="24"/>
      <c r="N13" s="60"/>
      <c r="O13" s="24"/>
      <c r="P13" s="24" t="s">
        <v>46</v>
      </c>
      <c r="Q13" s="24"/>
      <c r="R13" s="24"/>
      <c r="S13" s="24"/>
      <c r="T13" s="24"/>
    </row>
    <row r="14" spans="1:20" ht="15.75">
      <c r="C14" s="115" t="str">
        <f>EDATE2!A2</f>
        <v>A practical example</v>
      </c>
      <c r="D14" s="24"/>
      <c r="F14" s="24"/>
      <c r="H14" s="24"/>
      <c r="I14" s="60"/>
      <c r="J14" s="24"/>
      <c r="K14" s="68"/>
      <c r="L14" s="69"/>
      <c r="M14" s="24"/>
      <c r="N14" s="60"/>
      <c r="O14" s="24"/>
      <c r="P14" s="24"/>
      <c r="Q14" s="24"/>
      <c r="R14" s="24"/>
      <c r="S14" s="24"/>
      <c r="T14" s="24"/>
    </row>
    <row r="15" spans="1:20" ht="15.75">
      <c r="C15" s="116" t="s">
        <v>213</v>
      </c>
      <c r="D15" s="24"/>
      <c r="E15" s="24" t="s">
        <v>63</v>
      </c>
      <c r="F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16.5" thickBot="1">
      <c r="C16" s="116"/>
      <c r="D16" s="24"/>
      <c r="E16" s="24"/>
      <c r="F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3:20" ht="17.25" thickTop="1" thickBot="1">
      <c r="C17" s="62" t="s">
        <v>39</v>
      </c>
      <c r="D17" s="24"/>
      <c r="E17" s="24"/>
      <c r="F17" s="24"/>
      <c r="H17" s="63" t="s">
        <v>41</v>
      </c>
      <c r="I17" s="64">
        <v>43997</v>
      </c>
      <c r="J17" s="24"/>
      <c r="K17" s="65" t="s">
        <v>42</v>
      </c>
      <c r="L17" s="66">
        <v>24</v>
      </c>
      <c r="M17" s="24"/>
      <c r="N17" s="67">
        <f>EOMONTH(I17,L17)</f>
        <v>44742</v>
      </c>
      <c r="O17" s="24"/>
      <c r="P17" t="str">
        <f ca="1">_xlfn.FORMULATEXT(N17)</f>
        <v>=EOMONTH(I17,L17)</v>
      </c>
      <c r="Q17" s="24"/>
      <c r="R17" s="24"/>
      <c r="S17" s="24"/>
      <c r="T17" s="24"/>
    </row>
    <row r="18" spans="3:20" ht="16.5" thickTop="1">
      <c r="C18" s="24"/>
      <c r="D18" s="24"/>
      <c r="E18" s="24"/>
      <c r="F18" s="24"/>
      <c r="H18" s="24"/>
      <c r="I18" s="24"/>
      <c r="J18" s="24"/>
      <c r="K18" s="24"/>
      <c r="L18" s="24"/>
      <c r="M18" s="24"/>
      <c r="N18" s="24"/>
      <c r="O18" s="24"/>
      <c r="P18" s="24" t="s">
        <v>47</v>
      </c>
      <c r="Q18" s="24"/>
      <c r="R18" s="24"/>
      <c r="S18" s="24"/>
      <c r="T18" s="24"/>
    </row>
    <row r="19" spans="3:20" ht="15.75">
      <c r="C19" s="115" t="str">
        <f>EOMONTH!A2</f>
        <v>A practical example</v>
      </c>
      <c r="D19" s="24"/>
      <c r="F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3:20" ht="15.75">
      <c r="C20" s="116" t="s">
        <v>213</v>
      </c>
      <c r="E20" s="24" t="s">
        <v>77</v>
      </c>
    </row>
    <row r="23" spans="3:20" ht="18">
      <c r="C23" s="4" t="s">
        <v>37</v>
      </c>
    </row>
    <row r="25" spans="3:20" ht="15.75">
      <c r="C25" s="24" t="s">
        <v>51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3:20" ht="15.75">
      <c r="C26" s="24" t="s">
        <v>52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3:20" ht="16.5" thickBot="1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Q27" s="24"/>
      <c r="R27" s="24"/>
      <c r="S27" s="24"/>
    </row>
    <row r="28" spans="3:20" ht="17.25" thickTop="1" thickBot="1">
      <c r="C28" s="70" t="s">
        <v>140</v>
      </c>
      <c r="D28" s="24"/>
      <c r="E28" s="24"/>
      <c r="F28" s="24"/>
      <c r="G28" s="24"/>
      <c r="H28" s="63" t="s">
        <v>41</v>
      </c>
      <c r="I28" s="64">
        <v>43997</v>
      </c>
      <c r="J28" s="24"/>
      <c r="K28" s="65" t="s">
        <v>137</v>
      </c>
      <c r="L28" s="66">
        <v>12</v>
      </c>
      <c r="M28" s="24"/>
      <c r="N28" s="67">
        <f>WORKDAY(I28,L28)</f>
        <v>44013</v>
      </c>
      <c r="O28" s="24"/>
      <c r="P28" t="str">
        <f ca="1">_xlfn.FORMULATEXT(N28)</f>
        <v>=WORKDAY(I28,L28)</v>
      </c>
      <c r="Q28" s="24"/>
      <c r="R28" s="24"/>
    </row>
    <row r="29" spans="3:20" ht="16.5" thickTop="1">
      <c r="C29" s="70"/>
      <c r="D29" s="24"/>
      <c r="E29" s="24"/>
      <c r="F29" s="24"/>
      <c r="G29" s="24"/>
      <c r="H29" s="24"/>
      <c r="I29" s="60"/>
      <c r="J29" s="24"/>
      <c r="K29" s="68"/>
      <c r="L29" s="69"/>
      <c r="M29" s="24"/>
      <c r="N29" s="60"/>
      <c r="O29" s="24"/>
      <c r="P29" s="24" t="s">
        <v>138</v>
      </c>
      <c r="Q29" s="24"/>
      <c r="R29" s="24"/>
      <c r="S29" s="66" t="s">
        <v>143</v>
      </c>
      <c r="T29" s="75" t="s">
        <v>149</v>
      </c>
    </row>
    <row r="30" spans="3:20" ht="16.5" thickBot="1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Q30" s="24"/>
      <c r="R30" s="24"/>
      <c r="S30" s="71">
        <v>44190</v>
      </c>
    </row>
    <row r="31" spans="3:20" ht="17.25" thickTop="1" thickBot="1">
      <c r="C31" s="24"/>
      <c r="D31" s="24"/>
      <c r="E31" s="24"/>
      <c r="F31" s="24"/>
      <c r="G31" s="24"/>
      <c r="H31" s="63" t="s">
        <v>41</v>
      </c>
      <c r="I31" s="64">
        <v>43997</v>
      </c>
      <c r="J31" s="24"/>
      <c r="K31" s="65" t="s">
        <v>137</v>
      </c>
      <c r="L31" s="66">
        <v>200</v>
      </c>
      <c r="M31" s="24"/>
      <c r="N31" s="67">
        <f>WORKDAY(I31,L31)</f>
        <v>44277</v>
      </c>
      <c r="O31" s="24"/>
      <c r="P31" t="str">
        <f ca="1">_xlfn.FORMULATEXT(N31)</f>
        <v>=WORKDAY(I31,L31)</v>
      </c>
      <c r="Q31" s="24"/>
      <c r="R31" s="24"/>
      <c r="S31" s="72">
        <v>44036</v>
      </c>
    </row>
    <row r="32" spans="3:20" ht="16.5" thickTop="1">
      <c r="C32" s="24"/>
      <c r="D32" s="24"/>
      <c r="E32" s="24"/>
      <c r="F32" s="24"/>
      <c r="G32" s="24"/>
      <c r="H32" s="24"/>
      <c r="I32" s="60"/>
      <c r="J32" s="24"/>
      <c r="K32" s="68"/>
      <c r="L32" s="69"/>
      <c r="M32" s="24"/>
      <c r="N32" s="60"/>
      <c r="O32" s="24"/>
      <c r="P32" s="24"/>
      <c r="Q32" s="24"/>
      <c r="R32" s="24"/>
      <c r="S32" s="60"/>
    </row>
    <row r="33" spans="3:19" ht="16.5" thickBot="1">
      <c r="C33" s="24"/>
      <c r="D33" s="24"/>
      <c r="E33" s="24"/>
      <c r="F33" s="24"/>
      <c r="G33" s="24"/>
      <c r="H33" s="24"/>
      <c r="I33" s="60"/>
      <c r="J33" s="24"/>
      <c r="K33" s="68"/>
      <c r="L33" s="69"/>
      <c r="M33" s="24"/>
      <c r="N33" s="60"/>
      <c r="O33" s="24"/>
      <c r="P33" s="24"/>
      <c r="Q33" s="24"/>
      <c r="R33" s="24"/>
      <c r="S33" s="24"/>
    </row>
    <row r="34" spans="3:19" ht="17.25" thickTop="1" thickBot="1">
      <c r="C34" s="24"/>
      <c r="D34" s="24"/>
      <c r="E34" s="24"/>
      <c r="F34" s="24"/>
      <c r="G34" s="24"/>
      <c r="H34" s="63" t="s">
        <v>41</v>
      </c>
      <c r="I34" s="64">
        <v>43997</v>
      </c>
      <c r="J34" s="24"/>
      <c r="K34" s="65" t="s">
        <v>137</v>
      </c>
      <c r="L34" s="66">
        <v>200</v>
      </c>
      <c r="M34" s="24"/>
      <c r="N34" s="67">
        <f>WORKDAY(I34,L34,Holidays)</f>
        <v>44279</v>
      </c>
      <c r="O34" s="24"/>
      <c r="P34" t="str">
        <f ca="1">_xlfn.FORMULATEXT(N34)</f>
        <v>=WORKDAY(I34,L34,Holidays)</v>
      </c>
      <c r="Q34" s="24"/>
      <c r="R34" s="24"/>
      <c r="S34" s="24"/>
    </row>
    <row r="35" spans="3:19" ht="16.5" thickTop="1">
      <c r="C35" s="24"/>
      <c r="D35" s="24"/>
      <c r="E35" s="24"/>
      <c r="F35" s="24"/>
      <c r="G35" s="24"/>
      <c r="H35" s="24"/>
      <c r="I35" s="60"/>
      <c r="J35" s="24"/>
      <c r="K35" s="68"/>
      <c r="L35" s="69"/>
      <c r="M35" s="24"/>
      <c r="N35" s="60"/>
      <c r="O35" s="24"/>
      <c r="P35" s="78" t="s">
        <v>144</v>
      </c>
      <c r="Q35" s="24"/>
      <c r="R35" s="24"/>
      <c r="S35" s="24"/>
    </row>
    <row r="36" spans="3:19" ht="15.7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Q36" s="24"/>
      <c r="R36" s="24"/>
      <c r="S36" s="24"/>
    </row>
    <row r="37" spans="3:19" ht="16.5" thickBo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Q37" s="24"/>
      <c r="R37" s="24"/>
      <c r="S37" s="24"/>
    </row>
    <row r="38" spans="3:19" ht="17.25" thickTop="1" thickBot="1">
      <c r="D38" s="24" t="s">
        <v>142</v>
      </c>
      <c r="E38" s="24"/>
      <c r="F38" s="24"/>
      <c r="G38" s="24"/>
      <c r="H38" s="63" t="s">
        <v>41</v>
      </c>
      <c r="I38" s="64">
        <v>43996</v>
      </c>
      <c r="J38" s="24"/>
      <c r="K38" s="65" t="s">
        <v>137</v>
      </c>
      <c r="L38" s="66">
        <v>30</v>
      </c>
      <c r="M38" s="24"/>
      <c r="N38" s="67">
        <f>WORKDAY(I38,L38/2,Holidays)</f>
        <v>44015</v>
      </c>
      <c r="O38" s="24"/>
      <c r="P38" t="str">
        <f ca="1">_xlfn.FORMULATEXT(N38)</f>
        <v>=WORKDAY(I38,L38/2,Holidays)</v>
      </c>
      <c r="Q38" s="24"/>
      <c r="R38" s="24"/>
      <c r="S38" s="24"/>
    </row>
    <row r="39" spans="3:19" ht="16.5" thickTop="1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79" t="s">
        <v>145</v>
      </c>
      <c r="Q39" s="24"/>
      <c r="R39" s="24"/>
      <c r="S39" s="24"/>
    </row>
    <row r="40" spans="3:19" ht="15.7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60"/>
      <c r="Q40" s="24"/>
      <c r="R40" s="24"/>
      <c r="S40" s="24"/>
    </row>
    <row r="41" spans="3:19" ht="15.75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60"/>
      <c r="Q41" s="24"/>
      <c r="R41" s="24"/>
      <c r="S41" s="24"/>
    </row>
    <row r="42" spans="3:19" ht="18">
      <c r="C42" s="4" t="s">
        <v>40</v>
      </c>
    </row>
    <row r="44" spans="3:19" ht="15.75">
      <c r="C44" s="24" t="s">
        <v>49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3:19" ht="15.75">
      <c r="C45" s="24" t="s">
        <v>139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3:19" ht="15.7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3:19" ht="15.75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3:19" ht="15.75">
      <c r="C48" s="70" t="s">
        <v>141</v>
      </c>
      <c r="D48" s="24"/>
      <c r="E48" s="24"/>
      <c r="F48" s="24"/>
      <c r="G48" s="24"/>
      <c r="H48" s="63" t="s">
        <v>41</v>
      </c>
      <c r="I48" s="64">
        <v>43997</v>
      </c>
      <c r="J48" s="24"/>
      <c r="K48" s="63" t="s">
        <v>48</v>
      </c>
      <c r="L48" s="64">
        <v>44362</v>
      </c>
      <c r="M48" s="24"/>
      <c r="N48" s="24">
        <f>NETWORKDAYS(I48,L48)</f>
        <v>262</v>
      </c>
      <c r="O48" s="24"/>
      <c r="P48" t="str">
        <f ca="1">_xlfn.FORMULATEXT(N48)</f>
        <v>=NETWORKDAYS(I48,L48)</v>
      </c>
      <c r="Q48" s="24"/>
      <c r="R48" s="24"/>
    </row>
    <row r="49" spans="3:20" ht="15.75">
      <c r="C49" s="70"/>
      <c r="D49" s="24"/>
      <c r="E49" s="24"/>
      <c r="F49" s="24"/>
      <c r="G49" s="24"/>
      <c r="H49" s="24"/>
      <c r="I49" s="60"/>
      <c r="J49" s="24"/>
      <c r="K49" s="24"/>
      <c r="L49" s="60"/>
      <c r="M49" s="24"/>
      <c r="N49" s="24"/>
      <c r="O49" s="24"/>
      <c r="P49" s="24" t="s">
        <v>146</v>
      </c>
      <c r="Q49" s="24"/>
      <c r="R49" s="24"/>
    </row>
    <row r="50" spans="3:20" ht="15.75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3:20" ht="15.75">
      <c r="C51" s="24"/>
      <c r="D51" s="24"/>
      <c r="E51" s="24"/>
      <c r="F51" s="24"/>
      <c r="G51" s="24"/>
      <c r="H51" s="63" t="s">
        <v>41</v>
      </c>
      <c r="I51" s="64">
        <v>43997</v>
      </c>
      <c r="J51" s="24"/>
      <c r="K51" s="63" t="s">
        <v>48</v>
      </c>
      <c r="L51" s="64">
        <v>44362</v>
      </c>
      <c r="M51" s="24"/>
      <c r="N51" s="24">
        <f>NETWORKDAYS(I51,L51,HolidayList)</f>
        <v>257</v>
      </c>
      <c r="O51" s="24"/>
      <c r="P51" t="str">
        <f ca="1">_xlfn.FORMULATEXT(N51)</f>
        <v>=NETWORKDAYS(I51,L51,HolidayList)</v>
      </c>
      <c r="Q51" s="24"/>
      <c r="R51" s="24"/>
    </row>
    <row r="52" spans="3:20" ht="15.75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 t="s">
        <v>147</v>
      </c>
      <c r="Q52" s="24"/>
      <c r="R52" s="24"/>
    </row>
    <row r="53" spans="3:20" ht="15.75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Q53" s="24"/>
      <c r="R53" s="24"/>
      <c r="S53" s="66" t="s">
        <v>148</v>
      </c>
      <c r="T53" s="75" t="s">
        <v>149</v>
      </c>
    </row>
    <row r="54" spans="3:20" ht="15.75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Q54" s="24"/>
      <c r="R54" s="24"/>
      <c r="S54" s="71">
        <v>44190</v>
      </c>
    </row>
    <row r="55" spans="3:20" ht="18">
      <c r="C55" s="4" t="s">
        <v>214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Q55" s="24"/>
      <c r="R55" s="24"/>
      <c r="S55" s="74">
        <v>44197</v>
      </c>
    </row>
    <row r="56" spans="3:20" ht="15.75">
      <c r="C56" s="95" t="s">
        <v>215</v>
      </c>
      <c r="S56" s="73">
        <v>44214</v>
      </c>
    </row>
    <row r="57" spans="3:20" ht="15.75">
      <c r="S57" s="73">
        <v>44347</v>
      </c>
    </row>
    <row r="58" spans="3:20" ht="15.75">
      <c r="S58" s="72">
        <v>44036</v>
      </c>
    </row>
    <row r="61" spans="3:20" ht="15.75">
      <c r="R61" s="76" t="s">
        <v>149</v>
      </c>
      <c r="S61" s="24" t="s">
        <v>150</v>
      </c>
    </row>
    <row r="62" spans="3:20" ht="15.75">
      <c r="S62" s="24" t="s">
        <v>151</v>
      </c>
    </row>
    <row r="63" spans="3:20">
      <c r="S63" t="s">
        <v>211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FBFB-33BC-4114-890E-8A20E624C64E}">
  <dimension ref="A1:J29"/>
  <sheetViews>
    <sheetView workbookViewId="0">
      <selection activeCell="F9" sqref="F9"/>
    </sheetView>
  </sheetViews>
  <sheetFormatPr defaultRowHeight="15"/>
  <cols>
    <col min="6" max="6" width="12.7109375" customWidth="1"/>
    <col min="7" max="7" width="10.28515625" customWidth="1"/>
  </cols>
  <sheetData>
    <row r="1" spans="1:10" ht="18.75">
      <c r="A1" s="81" t="s">
        <v>61</v>
      </c>
    </row>
    <row r="2" spans="1:10" ht="17.25">
      <c r="A2" s="82" t="s">
        <v>62</v>
      </c>
    </row>
    <row r="3" spans="1:10" ht="15.75">
      <c r="J3" s="24"/>
    </row>
    <row r="4" spans="1:10" ht="15.75">
      <c r="G4" s="1"/>
      <c r="J4" s="24"/>
    </row>
    <row r="5" spans="1:10" ht="15.75">
      <c r="J5" s="24" t="s">
        <v>72</v>
      </c>
    </row>
    <row r="6" spans="1:10" ht="15.75">
      <c r="J6" s="24"/>
    </row>
    <row r="7" spans="1:10" ht="31.5">
      <c r="F7" s="83" t="s">
        <v>59</v>
      </c>
      <c r="G7" s="83" t="s">
        <v>60</v>
      </c>
      <c r="J7" s="24"/>
    </row>
    <row r="8" spans="1:10" ht="15.75">
      <c r="F8" s="60">
        <v>44070</v>
      </c>
      <c r="G8" s="36">
        <v>546.26</v>
      </c>
      <c r="J8" s="24"/>
    </row>
    <row r="9" spans="1:10" ht="15.75">
      <c r="D9" t="str">
        <f ca="1">_xlfn.FORMULATEXT(F9)</f>
        <v>=EDATE(F8,1)</v>
      </c>
      <c r="F9" s="60">
        <f>EDATE(F8,1)</f>
        <v>44101</v>
      </c>
      <c r="G9" s="36">
        <v>546.26</v>
      </c>
      <c r="I9" s="19" t="s">
        <v>152</v>
      </c>
      <c r="J9" s="24" t="s">
        <v>70</v>
      </c>
    </row>
    <row r="10" spans="1:10" ht="15.75">
      <c r="F10" s="60">
        <f t="shared" ref="F10:F20" si="0">EDATE(F9,1)</f>
        <v>44131</v>
      </c>
      <c r="G10" s="36">
        <v>546.26</v>
      </c>
      <c r="J10" s="24" t="s">
        <v>71</v>
      </c>
    </row>
    <row r="11" spans="1:10" ht="15.75">
      <c r="F11" s="60">
        <f t="shared" si="0"/>
        <v>44162</v>
      </c>
      <c r="G11" s="36">
        <v>546.26</v>
      </c>
      <c r="J11" s="24"/>
    </row>
    <row r="12" spans="1:10" ht="15.75">
      <c r="F12" s="60">
        <f t="shared" si="0"/>
        <v>44192</v>
      </c>
      <c r="G12" s="36">
        <v>546.26</v>
      </c>
      <c r="I12" s="19" t="s">
        <v>152</v>
      </c>
      <c r="J12" s="24" t="s">
        <v>64</v>
      </c>
    </row>
    <row r="13" spans="1:10" ht="15.75">
      <c r="F13" s="60">
        <f t="shared" si="0"/>
        <v>44223</v>
      </c>
      <c r="G13" s="36">
        <v>546.26</v>
      </c>
      <c r="J13" s="24" t="s">
        <v>65</v>
      </c>
    </row>
    <row r="14" spans="1:10" ht="15.75">
      <c r="F14" s="60">
        <f t="shared" si="0"/>
        <v>44254</v>
      </c>
      <c r="G14" s="36">
        <v>546.26</v>
      </c>
      <c r="J14" s="24"/>
    </row>
    <row r="15" spans="1:10" ht="15.75">
      <c r="F15" s="60">
        <f t="shared" si="0"/>
        <v>44282</v>
      </c>
      <c r="G15" s="36">
        <v>546.26</v>
      </c>
      <c r="I15" s="19" t="s">
        <v>152</v>
      </c>
      <c r="J15" s="24" t="s">
        <v>153</v>
      </c>
    </row>
    <row r="16" spans="1:10" ht="15.75">
      <c r="F16" s="60">
        <f t="shared" si="0"/>
        <v>44313</v>
      </c>
      <c r="G16" s="36">
        <v>546.26</v>
      </c>
      <c r="J16" s="24"/>
    </row>
    <row r="17" spans="6:10" ht="15.75">
      <c r="F17" s="60">
        <f t="shared" si="0"/>
        <v>44343</v>
      </c>
      <c r="G17" s="36">
        <v>546.26</v>
      </c>
      <c r="I17" s="19" t="s">
        <v>152</v>
      </c>
      <c r="J17" s="24" t="s">
        <v>67</v>
      </c>
    </row>
    <row r="18" spans="6:10" ht="15.75">
      <c r="F18" s="60">
        <f t="shared" si="0"/>
        <v>44374</v>
      </c>
      <c r="G18" s="36">
        <v>546.26</v>
      </c>
      <c r="J18" s="77" t="s">
        <v>68</v>
      </c>
    </row>
    <row r="19" spans="6:10" ht="15.75">
      <c r="F19" s="60">
        <f t="shared" si="0"/>
        <v>44404</v>
      </c>
      <c r="G19" s="36">
        <v>546.26</v>
      </c>
      <c r="J19" s="24"/>
    </row>
    <row r="20" spans="6:10" ht="15.75">
      <c r="F20" s="60">
        <f t="shared" si="0"/>
        <v>44435</v>
      </c>
      <c r="G20" s="36">
        <v>546.26</v>
      </c>
      <c r="I20" s="19" t="s">
        <v>152</v>
      </c>
      <c r="J20" s="24" t="s">
        <v>66</v>
      </c>
    </row>
    <row r="21" spans="6:10" ht="15.75">
      <c r="F21" s="24"/>
      <c r="G21" s="36"/>
      <c r="J21" s="77" t="s">
        <v>69</v>
      </c>
    </row>
    <row r="22" spans="6:10" ht="15.75">
      <c r="F22" s="24"/>
      <c r="G22" s="36"/>
      <c r="J22" s="24"/>
    </row>
    <row r="23" spans="6:10" ht="15.75">
      <c r="F23" s="24"/>
      <c r="G23" s="36"/>
      <c r="J23" s="24"/>
    </row>
    <row r="24" spans="6:10" ht="15.75">
      <c r="F24" s="24"/>
      <c r="G24" s="36"/>
      <c r="J24" s="24" t="s">
        <v>73</v>
      </c>
    </row>
    <row r="25" spans="6:10" ht="15.75">
      <c r="G25" s="80"/>
      <c r="J25" s="24" t="s">
        <v>74</v>
      </c>
    </row>
    <row r="26" spans="6:10" ht="15.75">
      <c r="G26" s="80"/>
      <c r="J26" s="24"/>
    </row>
    <row r="27" spans="6:10" ht="15.75">
      <c r="G27" s="80"/>
      <c r="J27" s="24"/>
    </row>
    <row r="28" spans="6:10" ht="15.75">
      <c r="G28" s="80"/>
      <c r="J28" s="24"/>
    </row>
    <row r="29" spans="6:10">
      <c r="G2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3CF7-DCD5-44BE-8538-F6A32FF3947D}">
  <dimension ref="A1:J20"/>
  <sheetViews>
    <sheetView workbookViewId="0">
      <selection activeCell="F18" sqref="F18"/>
    </sheetView>
  </sheetViews>
  <sheetFormatPr defaultRowHeight="15"/>
  <cols>
    <col min="6" max="6" width="12.140625" customWidth="1"/>
    <col min="7" max="7" width="9.140625" bestFit="1" customWidth="1"/>
  </cols>
  <sheetData>
    <row r="1" spans="1:10" ht="18.75">
      <c r="A1" s="81" t="s">
        <v>78</v>
      </c>
    </row>
    <row r="2" spans="1:10" ht="17.25">
      <c r="A2" s="82" t="s">
        <v>62</v>
      </c>
    </row>
    <row r="4" spans="1:10">
      <c r="G4" s="1"/>
    </row>
    <row r="7" spans="1:10" ht="30">
      <c r="F7" s="31" t="s">
        <v>59</v>
      </c>
      <c r="G7" s="31" t="s">
        <v>60</v>
      </c>
    </row>
    <row r="8" spans="1:10">
      <c r="F8" s="1">
        <v>44074</v>
      </c>
      <c r="G8">
        <v>546.26</v>
      </c>
      <c r="I8" s="19" t="s">
        <v>152</v>
      </c>
      <c r="J8" t="s">
        <v>154</v>
      </c>
    </row>
    <row r="9" spans="1:10">
      <c r="D9" s="19" t="str">
        <f ca="1">_xlfn.FORMULATEXT(F9)</f>
        <v>=EOMONTH(F8,1)</v>
      </c>
      <c r="F9" s="1">
        <f>EOMONTH(F8,1)</f>
        <v>44104</v>
      </c>
      <c r="G9">
        <v>546.26</v>
      </c>
    </row>
    <row r="10" spans="1:10">
      <c r="F10" s="1">
        <f t="shared" ref="F10:F20" si="0">EOMONTH(F9,1)</f>
        <v>44135</v>
      </c>
      <c r="G10">
        <v>546.26</v>
      </c>
      <c r="I10" s="19" t="s">
        <v>152</v>
      </c>
      <c r="J10" t="s">
        <v>75</v>
      </c>
    </row>
    <row r="11" spans="1:10">
      <c r="F11" s="1">
        <f t="shared" si="0"/>
        <v>44165</v>
      </c>
      <c r="G11">
        <v>546.26</v>
      </c>
    </row>
    <row r="12" spans="1:10">
      <c r="F12" s="1">
        <f t="shared" si="0"/>
        <v>44196</v>
      </c>
      <c r="G12">
        <v>546.26</v>
      </c>
      <c r="I12" s="19" t="s">
        <v>152</v>
      </c>
      <c r="J12" t="s">
        <v>76</v>
      </c>
    </row>
    <row r="13" spans="1:10">
      <c r="F13" s="1">
        <f t="shared" si="0"/>
        <v>44227</v>
      </c>
      <c r="G13">
        <v>546.26</v>
      </c>
    </row>
    <row r="14" spans="1:10">
      <c r="F14" s="1">
        <f t="shared" si="0"/>
        <v>44255</v>
      </c>
      <c r="G14">
        <v>546.26</v>
      </c>
    </row>
    <row r="15" spans="1:10">
      <c r="F15" s="1">
        <f t="shared" si="0"/>
        <v>44286</v>
      </c>
      <c r="G15">
        <v>546.26</v>
      </c>
    </row>
    <row r="16" spans="1:10">
      <c r="F16" s="1">
        <f t="shared" si="0"/>
        <v>44316</v>
      </c>
      <c r="G16">
        <v>546.26</v>
      </c>
    </row>
    <row r="17" spans="6:7">
      <c r="F17" s="1">
        <f t="shared" si="0"/>
        <v>44347</v>
      </c>
      <c r="G17">
        <v>546.26</v>
      </c>
    </row>
    <row r="18" spans="6:7">
      <c r="F18" s="1">
        <f t="shared" si="0"/>
        <v>44377</v>
      </c>
      <c r="G18">
        <v>546.26</v>
      </c>
    </row>
    <row r="19" spans="6:7">
      <c r="F19" s="1">
        <f t="shared" si="0"/>
        <v>44408</v>
      </c>
      <c r="G19">
        <v>546.26</v>
      </c>
    </row>
    <row r="20" spans="6:7">
      <c r="F20" s="1">
        <f t="shared" si="0"/>
        <v>44439</v>
      </c>
      <c r="G20">
        <v>546.26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8C57-3AAD-4C02-A753-D35AEF92532F}">
  <dimension ref="A1:J28"/>
  <sheetViews>
    <sheetView showGridLines="0" workbookViewId="0"/>
  </sheetViews>
  <sheetFormatPr defaultColWidth="9" defaultRowHeight="15"/>
  <cols>
    <col min="1" max="3" width="9" style="43"/>
    <col min="4" max="4" width="11" style="43" customWidth="1"/>
    <col min="5" max="5" width="10.42578125" style="43" customWidth="1"/>
    <col min="6" max="16384" width="9" style="43"/>
  </cols>
  <sheetData>
    <row r="1" spans="1:10" ht="18.75">
      <c r="A1" s="41" t="s">
        <v>111</v>
      </c>
      <c r="C1" s="42"/>
      <c r="D1" s="42"/>
      <c r="E1" s="42"/>
      <c r="F1" s="42"/>
      <c r="G1" s="42"/>
      <c r="H1" s="42"/>
      <c r="I1" s="42"/>
      <c r="J1" s="42"/>
    </row>
    <row r="2" spans="1:10" ht="17.25">
      <c r="A2" s="52" t="s">
        <v>121</v>
      </c>
      <c r="C2" s="42"/>
      <c r="D2" s="42"/>
      <c r="E2" s="42"/>
      <c r="F2" s="42"/>
      <c r="G2" s="42"/>
      <c r="H2" s="42"/>
      <c r="I2" s="42"/>
      <c r="J2" s="42"/>
    </row>
    <row r="3" spans="1:10" ht="18.75">
      <c r="B3" s="41"/>
      <c r="C3" s="42"/>
      <c r="D3" s="42"/>
      <c r="E3" s="42"/>
      <c r="F3" s="42"/>
      <c r="G3" s="42"/>
      <c r="H3" s="42"/>
      <c r="I3" s="42"/>
      <c r="J3" s="42"/>
    </row>
    <row r="4" spans="1:10">
      <c r="B4" s="42"/>
      <c r="C4" s="42"/>
      <c r="D4" s="42"/>
      <c r="E4" s="42"/>
      <c r="F4" s="42"/>
      <c r="G4" s="42"/>
      <c r="H4" s="42"/>
      <c r="I4" s="42"/>
      <c r="J4" s="42"/>
    </row>
    <row r="5" spans="1:10" ht="15.75">
      <c r="B5" s="44" t="s">
        <v>112</v>
      </c>
      <c r="C5" s="44"/>
      <c r="D5" s="44"/>
      <c r="E5" s="44"/>
      <c r="F5" s="44"/>
      <c r="G5" s="44"/>
      <c r="H5" s="44"/>
      <c r="I5" s="42"/>
      <c r="J5" s="42"/>
    </row>
    <row r="6" spans="1:10" ht="15.75">
      <c r="B6" s="44" t="s">
        <v>113</v>
      </c>
      <c r="C6" s="44"/>
      <c r="D6" s="44"/>
      <c r="E6" s="44"/>
      <c r="F6" s="44"/>
      <c r="G6" s="44"/>
      <c r="H6" s="44"/>
      <c r="I6" s="42"/>
      <c r="J6" s="42"/>
    </row>
    <row r="7" spans="1:10" ht="15.75">
      <c r="B7" s="44" t="s">
        <v>114</v>
      </c>
      <c r="C7" s="44"/>
      <c r="D7" s="44"/>
      <c r="E7" s="44"/>
      <c r="F7" s="44"/>
      <c r="G7" s="44"/>
      <c r="H7" s="44"/>
      <c r="I7" s="42"/>
      <c r="J7" s="42"/>
    </row>
    <row r="8" spans="1:10" ht="15.75">
      <c r="B8" s="44"/>
      <c r="C8" s="44"/>
      <c r="D8" s="44"/>
      <c r="E8" s="44"/>
      <c r="F8" s="44"/>
      <c r="G8" s="44"/>
      <c r="H8" s="44"/>
      <c r="I8" s="42"/>
      <c r="J8" s="42"/>
    </row>
    <row r="9" spans="1:10" ht="15.75">
      <c r="B9" s="44" t="s">
        <v>155</v>
      </c>
      <c r="C9" s="44"/>
      <c r="D9" s="44"/>
      <c r="E9" s="44"/>
      <c r="F9" s="44"/>
      <c r="G9" s="44"/>
      <c r="H9" s="44"/>
      <c r="I9" s="42"/>
      <c r="J9" s="42"/>
    </row>
    <row r="10" spans="1:10" ht="15.75">
      <c r="B10" s="44" t="s">
        <v>216</v>
      </c>
      <c r="C10" s="44"/>
      <c r="D10" s="44"/>
      <c r="E10" s="44"/>
      <c r="F10" s="44"/>
      <c r="G10" s="44"/>
      <c r="H10" s="44"/>
      <c r="I10" s="42"/>
      <c r="J10" s="42"/>
    </row>
    <row r="11" spans="1:10" ht="15.75">
      <c r="B11" s="44"/>
      <c r="C11" s="44"/>
      <c r="D11" s="44"/>
      <c r="E11" s="44"/>
      <c r="F11" s="44"/>
      <c r="G11" s="44"/>
      <c r="H11" s="44"/>
      <c r="I11" s="42"/>
      <c r="J11" s="42"/>
    </row>
    <row r="12" spans="1:10" ht="15.75">
      <c r="B12" s="44" t="s">
        <v>156</v>
      </c>
      <c r="C12" s="44"/>
      <c r="D12" s="45"/>
      <c r="E12" s="45"/>
      <c r="F12" s="45"/>
      <c r="G12" s="44"/>
      <c r="H12" s="44"/>
      <c r="I12" s="42"/>
      <c r="J12" s="42"/>
    </row>
    <row r="13" spans="1:10" ht="15.75">
      <c r="B13" s="44" t="s">
        <v>157</v>
      </c>
      <c r="C13" s="44"/>
      <c r="D13" s="45"/>
      <c r="E13" s="45"/>
      <c r="F13" s="45"/>
      <c r="G13" s="44"/>
      <c r="H13" s="44"/>
      <c r="I13" s="42"/>
      <c r="J13" s="42"/>
    </row>
    <row r="14" spans="1:10" ht="15.75">
      <c r="B14" s="44" t="s">
        <v>115</v>
      </c>
      <c r="C14" s="44"/>
      <c r="D14" s="45"/>
      <c r="E14" s="45"/>
      <c r="F14" s="45"/>
      <c r="G14" s="44"/>
      <c r="H14" s="44"/>
      <c r="I14" s="42"/>
      <c r="J14" s="42"/>
    </row>
    <row r="15" spans="1:10" ht="20.65" customHeight="1">
      <c r="B15" s="45"/>
      <c r="C15" s="45"/>
      <c r="D15" s="45"/>
      <c r="E15" s="45"/>
      <c r="F15" s="45"/>
      <c r="G15" s="44"/>
      <c r="H15" s="44"/>
      <c r="I15" s="42"/>
      <c r="J15" s="42"/>
    </row>
    <row r="16" spans="1:10" ht="19.899999999999999" customHeight="1">
      <c r="B16" s="44"/>
      <c r="C16" s="44"/>
      <c r="D16" s="44" t="str">
        <f ca="1">_xlfn.FORMULATEXT(F21)</f>
        <v>=E21-D21+IF(D21&gt;E21,1)</v>
      </c>
      <c r="E16" s="45"/>
      <c r="F16" s="45"/>
      <c r="H16" s="44"/>
      <c r="I16" s="42"/>
      <c r="J16" s="42"/>
    </row>
    <row r="17" spans="2:10" ht="31.5" customHeight="1">
      <c r="B17" s="44" t="s">
        <v>158</v>
      </c>
      <c r="C17" s="44"/>
      <c r="D17" s="44"/>
      <c r="E17" s="44"/>
      <c r="F17" s="44"/>
      <c r="G17" s="44"/>
      <c r="H17" s="44"/>
      <c r="I17" s="42"/>
      <c r="J17" s="42"/>
    </row>
    <row r="18" spans="2:10" ht="15.75">
      <c r="B18" s="44" t="s">
        <v>159</v>
      </c>
      <c r="C18" s="44"/>
      <c r="D18" s="44"/>
      <c r="E18" s="44"/>
      <c r="F18" s="44"/>
      <c r="G18" s="44"/>
      <c r="H18" s="44"/>
      <c r="I18" s="42"/>
      <c r="J18" s="42"/>
    </row>
    <row r="19" spans="2:10" ht="15.75">
      <c r="B19" s="44" t="s">
        <v>116</v>
      </c>
      <c r="C19" s="44"/>
      <c r="D19" s="44"/>
      <c r="E19" s="44"/>
      <c r="F19" s="44"/>
      <c r="G19" s="44"/>
      <c r="H19" s="44"/>
      <c r="I19" s="42"/>
      <c r="J19" s="42"/>
    </row>
    <row r="20" spans="2:10" ht="15.75">
      <c r="B20" s="44"/>
      <c r="C20" s="44"/>
      <c r="D20" s="46" t="s">
        <v>117</v>
      </c>
      <c r="E20" s="46" t="s">
        <v>118</v>
      </c>
      <c r="F20" s="46" t="s">
        <v>119</v>
      </c>
      <c r="G20" s="44"/>
      <c r="H20" s="44"/>
      <c r="I20" s="42"/>
      <c r="J20" s="42"/>
    </row>
    <row r="21" spans="2:10" ht="15.75">
      <c r="B21" s="44"/>
      <c r="C21" s="44"/>
      <c r="D21" s="47">
        <v>0.625</v>
      </c>
      <c r="E21" s="47">
        <v>0.95833333333333337</v>
      </c>
      <c r="F21" s="48">
        <f>E21-D21+IF(D21&gt;E21,1)</f>
        <v>0.33333333333333337</v>
      </c>
      <c r="G21" s="49"/>
      <c r="H21" s="117" t="s">
        <v>217</v>
      </c>
      <c r="I21" s="42"/>
      <c r="J21" s="42"/>
    </row>
    <row r="22" spans="2:10" ht="15.75">
      <c r="B22" s="44"/>
      <c r="C22" s="44"/>
      <c r="D22" s="47">
        <v>0.79166666666666663</v>
      </c>
      <c r="E22" s="47">
        <v>0.95833333333333304</v>
      </c>
      <c r="F22" s="48">
        <f>E22-D22+IF(D22&gt;E22,1)</f>
        <v>0.16666666666666641</v>
      </c>
      <c r="G22" s="44"/>
      <c r="H22" s="117" t="s">
        <v>217</v>
      </c>
      <c r="I22" s="42"/>
      <c r="J22" s="42"/>
    </row>
    <row r="23" spans="2:10" ht="15.75">
      <c r="B23" s="44"/>
      <c r="C23" s="44"/>
      <c r="D23" s="47">
        <v>0.95833333333333337</v>
      </c>
      <c r="E23" s="47">
        <v>0.29166666666666669</v>
      </c>
      <c r="F23" s="48">
        <f>E23-D23+IF(D23&gt;E23,1)</f>
        <v>0.33333333333333326</v>
      </c>
      <c r="G23" s="44"/>
      <c r="H23" s="44" t="s">
        <v>218</v>
      </c>
      <c r="I23" s="42"/>
      <c r="J23" s="42"/>
    </row>
    <row r="24" spans="2:10" ht="15.75">
      <c r="B24" s="44"/>
      <c r="C24" s="44"/>
      <c r="D24" s="47">
        <v>0.8125</v>
      </c>
      <c r="E24" s="47">
        <v>0.125</v>
      </c>
      <c r="F24" s="48">
        <f>E24-D24+IF(D24&gt;E24,1)</f>
        <v>0.3125</v>
      </c>
      <c r="G24" s="47"/>
      <c r="H24" s="44" t="s">
        <v>218</v>
      </c>
      <c r="I24" s="42"/>
      <c r="J24" s="42"/>
    </row>
    <row r="25" spans="2:10" ht="15.75">
      <c r="B25" s="44"/>
      <c r="C25" s="44"/>
      <c r="D25" s="44"/>
      <c r="E25" s="44"/>
      <c r="F25" s="44"/>
      <c r="G25" s="44"/>
      <c r="H25" s="44"/>
      <c r="I25" s="42"/>
      <c r="J25" s="42"/>
    </row>
    <row r="26" spans="2:10" ht="15.75">
      <c r="B26" s="44" t="s">
        <v>120</v>
      </c>
      <c r="C26" s="42"/>
      <c r="D26" s="50"/>
      <c r="E26" s="50"/>
      <c r="F26" s="50"/>
      <c r="G26" s="42"/>
      <c r="H26" s="42"/>
      <c r="I26" s="42"/>
      <c r="J26" s="42"/>
    </row>
    <row r="28" spans="2:10">
      <c r="D28" s="51"/>
    </row>
  </sheetData>
  <pageMargins left="0.45" right="0.45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Main</vt:lpstr>
      <vt:lpstr>Basics</vt:lpstr>
      <vt:lpstr>Next</vt:lpstr>
      <vt:lpstr>Next2</vt:lpstr>
      <vt:lpstr>=DATE</vt:lpstr>
      <vt:lpstr>EDATE</vt:lpstr>
      <vt:lpstr>EDATE2</vt:lpstr>
      <vt:lpstr>EOMONTH</vt:lpstr>
      <vt:lpstr>Midnight</vt:lpstr>
      <vt:lpstr>Rounded to 6 minutes</vt:lpstr>
      <vt:lpstr>HolidayList</vt:lpstr>
      <vt:lpstr>Holidays</vt:lpstr>
      <vt:lpstr>ReportDate</vt:lpstr>
      <vt:lpstr>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Colville</dc:creator>
  <cp:lastModifiedBy>Jim Colville</cp:lastModifiedBy>
  <dcterms:created xsi:type="dcterms:W3CDTF">2020-12-13T03:17:21Z</dcterms:created>
  <dcterms:modified xsi:type="dcterms:W3CDTF">2025-06-15T21:22:49Z</dcterms:modified>
</cp:coreProperties>
</file>